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D:\"/>
    </mc:Choice>
  </mc:AlternateContent>
  <xr:revisionPtr revIDLastSave="0" documentId="8_{62874856-10C1-4AEA-AE43-D630CFB1A8EB}" xr6:coauthVersionLast="47" xr6:coauthVersionMax="47" xr10:uidLastSave="{00000000-0000-0000-0000-000000000000}"/>
  <bookViews>
    <workbookView xWindow="-120" yWindow="-120" windowWidth="29040" windowHeight="15720" tabRatio="710" xr2:uid="{00000000-000D-0000-FFFF-FFFF00000000}"/>
  </bookViews>
  <sheets>
    <sheet name="入力シート" sheetId="11" r:id="rId1"/>
    <sheet name="データ" sheetId="19" state="hidden" r:id="rId2"/>
    <sheet name="採点基準" sheetId="20" r:id="rId3"/>
    <sheet name="一次採点印刷" sheetId="24" state="hidden" r:id="rId4"/>
    <sheet name="健診・保健指導数値" sheetId="18" state="hidden" r:id="rId5"/>
    <sheet name="業態分類表" sheetId="21" state="hidden" r:id="rId6"/>
    <sheet name="採点印刷" sheetId="17" state="hidden" r:id="rId7"/>
    <sheet name="入力説明" sheetId="22" r:id="rId8"/>
    <sheet name="理由リスト" sheetId="16" state="hidden" r:id="rId9"/>
  </sheets>
  <definedNames>
    <definedName name="_xlnm.Print_Area" localSheetId="3">一次採点印刷!$A$1:$H$36</definedName>
    <definedName name="_xlnm.Print_Area" localSheetId="4">健診・保健指導数値!$A$1:$J$14</definedName>
    <definedName name="_xlnm.Print_Area" localSheetId="6">採点印刷!$A$1:$I$40</definedName>
    <definedName name="_xlnm.Print_Area" localSheetId="2">採点基準!$A$1:$A$111</definedName>
    <definedName name="_xlnm.Print_Area" localSheetId="0">入力シート!$A$1:$AY$530</definedName>
    <definedName name="_xlnm.Print_Area" localSheetId="7">入力説明!$A$1:$J$158</definedName>
    <definedName name="_xlnm.Print_Titles" localSheetId="5">業態分類表!$1:$1</definedName>
    <definedName name="_xlnm.Print_Titles" localSheetId="0">入力シート!$18:$19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7" l="1"/>
  <c r="E6" i="17"/>
  <c r="E5" i="17" l="1"/>
  <c r="I40" i="17"/>
  <c r="E4" i="17"/>
  <c r="B7" i="19" l="1"/>
  <c r="A7" i="19"/>
  <c r="CV7" i="19"/>
  <c r="AQ2" i="19"/>
  <c r="RI2" i="19" l="1"/>
  <c r="AV475" i="11" l="1"/>
  <c r="G35" i="17" s="1"/>
  <c r="AV456" i="11"/>
  <c r="G34" i="17" s="1"/>
  <c r="AV439" i="11"/>
  <c r="AV420" i="11"/>
  <c r="AV354" i="11"/>
  <c r="AV332" i="11"/>
  <c r="AV312" i="11"/>
  <c r="G27" i="17" s="1"/>
  <c r="AV289" i="11"/>
  <c r="G26" i="17" s="1"/>
  <c r="AV249" i="11"/>
  <c r="AV100" i="11"/>
  <c r="G13" i="17" s="1"/>
  <c r="G28" i="17"/>
  <c r="AU511" i="11"/>
  <c r="AT511" i="11"/>
  <c r="AU492" i="11"/>
  <c r="AT492" i="11"/>
  <c r="AT475" i="11"/>
  <c r="AU475" i="11"/>
  <c r="AU456" i="11"/>
  <c r="AT456" i="11"/>
  <c r="G33" i="17"/>
  <c r="AU439" i="11"/>
  <c r="AT439" i="11"/>
  <c r="G32" i="17"/>
  <c r="AU420" i="11"/>
  <c r="AT420" i="11"/>
  <c r="AU401" i="11"/>
  <c r="AT382" i="11"/>
  <c r="AT401" i="11"/>
  <c r="G29" i="17"/>
  <c r="AU354" i="11"/>
  <c r="AT354" i="11"/>
  <c r="AU332" i="11"/>
  <c r="AT332" i="11"/>
  <c r="AU312" i="11"/>
  <c r="AT312" i="11"/>
  <c r="AU289" i="11"/>
  <c r="AT289" i="11"/>
  <c r="AT269" i="11"/>
  <c r="C30" i="17"/>
  <c r="C29" i="17"/>
  <c r="C28" i="17"/>
  <c r="C27" i="17"/>
  <c r="C26" i="17"/>
  <c r="C25" i="17"/>
  <c r="C24" i="17"/>
  <c r="C31" i="17"/>
  <c r="C33" i="17"/>
  <c r="C37" i="17" l="1"/>
  <c r="C36" i="17"/>
  <c r="C35" i="17"/>
  <c r="C34" i="17"/>
  <c r="C32" i="17"/>
  <c r="F35" i="17"/>
  <c r="F34" i="17"/>
  <c r="AO30" i="11"/>
  <c r="AEI2" i="19" s="1"/>
  <c r="AP32" i="11"/>
  <c r="AEN2" i="19" s="1"/>
  <c r="AP30" i="11"/>
  <c r="AEM2" i="19" s="1"/>
  <c r="AP28" i="11"/>
  <c r="AO32" i="11"/>
  <c r="AO28" i="11"/>
  <c r="AEH2" i="19" s="1"/>
  <c r="BT7" i="19"/>
  <c r="BQ7" i="19"/>
  <c r="BP7" i="19"/>
  <c r="CS7" i="19"/>
  <c r="CR7" i="19"/>
  <c r="CQ7" i="19"/>
  <c r="AN7" i="19"/>
  <c r="AK7" i="19"/>
  <c r="AJ7" i="19"/>
  <c r="H7" i="19"/>
  <c r="E7" i="19"/>
  <c r="D7" i="19"/>
  <c r="AVY2" i="19"/>
  <c r="AVX2" i="19"/>
  <c r="AVW2" i="19"/>
  <c r="AVV2" i="19"/>
  <c r="AVU2" i="19"/>
  <c r="AVT2" i="19"/>
  <c r="AVS2" i="19"/>
  <c r="AVR2" i="19"/>
  <c r="AVQ2" i="19"/>
  <c r="AVP2" i="19"/>
  <c r="AVO2" i="19"/>
  <c r="AVN2" i="19"/>
  <c r="AVM2" i="19"/>
  <c r="AVL2" i="19"/>
  <c r="AVK2" i="19"/>
  <c r="AVJ2" i="19"/>
  <c r="AVI2" i="19"/>
  <c r="AVH2" i="19"/>
  <c r="AVG2" i="19"/>
  <c r="AVF2" i="19"/>
  <c r="AVD2" i="19"/>
  <c r="AVE2" i="19"/>
  <c r="AVC2" i="19"/>
  <c r="AVB2" i="19"/>
  <c r="AVA2" i="19"/>
  <c r="AUZ2" i="19"/>
  <c r="AUY2" i="19"/>
  <c r="AUX2" i="19"/>
  <c r="AUW2" i="19"/>
  <c r="AUV2" i="19"/>
  <c r="AUU2" i="19"/>
  <c r="AUT2" i="19"/>
  <c r="AUS2" i="19"/>
  <c r="AUR2" i="19"/>
  <c r="AUQ2" i="19"/>
  <c r="AUP2" i="19"/>
  <c r="AUO2" i="19"/>
  <c r="AUN2" i="19"/>
  <c r="AUM2" i="19"/>
  <c r="AUL2" i="19"/>
  <c r="AUK2" i="19"/>
  <c r="AUJ2" i="19"/>
  <c r="AUI2" i="19"/>
  <c r="AUH2" i="19"/>
  <c r="AUG2" i="19"/>
  <c r="AUF2" i="19"/>
  <c r="AUE2" i="19"/>
  <c r="AUD2" i="19"/>
  <c r="AUC2" i="19"/>
  <c r="AUB2" i="19"/>
  <c r="ATZ2" i="19"/>
  <c r="AUA2" i="19"/>
  <c r="ATK2" i="19"/>
  <c r="ASU2" i="19"/>
  <c r="ASG2" i="19"/>
  <c r="ARQ2" i="19"/>
  <c r="ARC2" i="19"/>
  <c r="AQM2" i="19"/>
  <c r="APW2" i="19"/>
  <c r="APN2" i="19"/>
  <c r="ATT2" i="19"/>
  <c r="ATF2" i="19"/>
  <c r="ASP2" i="19"/>
  <c r="ASB2" i="19"/>
  <c r="ARL2" i="19"/>
  <c r="AQX2" i="19"/>
  <c r="AQH2" i="19"/>
  <c r="APR2" i="19"/>
  <c r="APG2" i="19"/>
  <c r="ATP2" i="19"/>
  <c r="ATB2" i="19"/>
  <c r="ASL2" i="19"/>
  <c r="ARX2" i="19"/>
  <c r="ARH2" i="19"/>
  <c r="AQT2" i="19"/>
  <c r="AQD2" i="19"/>
  <c r="ATV2" i="19"/>
  <c r="ATO2" i="19"/>
  <c r="ATN2" i="19"/>
  <c r="ATH2" i="19"/>
  <c r="ATA2" i="19"/>
  <c r="ASZ2" i="19"/>
  <c r="ASY2" i="19"/>
  <c r="ASX2" i="19"/>
  <c r="ASR2" i="19"/>
  <c r="ASK2" i="19"/>
  <c r="ASJ2" i="19"/>
  <c r="ASD2" i="19"/>
  <c r="ARW2" i="19"/>
  <c r="ARV2" i="19"/>
  <c r="ARU2" i="19"/>
  <c r="ART2" i="19"/>
  <c r="ARN2" i="19"/>
  <c r="ARG2" i="19"/>
  <c r="ARF2" i="19"/>
  <c r="AQZ2" i="19"/>
  <c r="AQS2" i="19"/>
  <c r="AQR2" i="19"/>
  <c r="AQQ2" i="19"/>
  <c r="AQP2" i="19"/>
  <c r="AQJ2" i="19"/>
  <c r="AQC2" i="19"/>
  <c r="AQB2" i="19"/>
  <c r="AQA2" i="19"/>
  <c r="APZ2" i="19"/>
  <c r="APT2" i="19"/>
  <c r="APM2" i="19"/>
  <c r="APL2" i="19"/>
  <c r="APK2" i="19"/>
  <c r="APJ2" i="19"/>
  <c r="ATU2" i="19"/>
  <c r="ATS2" i="19"/>
  <c r="ATR2" i="19"/>
  <c r="ATQ2" i="19"/>
  <c r="ATM2" i="19"/>
  <c r="ATL2" i="19"/>
  <c r="ATJ2" i="19"/>
  <c r="ATG2" i="19"/>
  <c r="ATE2" i="19"/>
  <c r="ATD2" i="19"/>
  <c r="ATC2" i="19"/>
  <c r="ASW2" i="19"/>
  <c r="ASV2" i="19"/>
  <c r="AST2" i="19"/>
  <c r="ASQ2" i="19"/>
  <c r="ASO2" i="19"/>
  <c r="ASN2" i="19"/>
  <c r="ASM2" i="19"/>
  <c r="ASI2" i="19"/>
  <c r="ASH2" i="19"/>
  <c r="ASF2" i="19"/>
  <c r="ASC2" i="19"/>
  <c r="ASA2" i="19"/>
  <c r="ARZ2" i="19"/>
  <c r="ARY2" i="19"/>
  <c r="ARS2" i="19"/>
  <c r="ARR2" i="19"/>
  <c r="ARP2" i="19"/>
  <c r="ARM2" i="19"/>
  <c r="ARK2" i="19"/>
  <c r="ARJ2" i="19"/>
  <c r="ARI2" i="19"/>
  <c r="ARE2" i="19"/>
  <c r="ARD2" i="19"/>
  <c r="ARB2" i="19"/>
  <c r="AQY2" i="19"/>
  <c r="AQW2" i="19"/>
  <c r="AQV2" i="19"/>
  <c r="AQU2" i="19"/>
  <c r="AQO2" i="19"/>
  <c r="AQN2" i="19"/>
  <c r="AQL2" i="19"/>
  <c r="AQI2" i="19"/>
  <c r="AQG2" i="19"/>
  <c r="AQF2" i="19"/>
  <c r="AQE2" i="19"/>
  <c r="APY2" i="19"/>
  <c r="APX2" i="19"/>
  <c r="APV2" i="19"/>
  <c r="APS2" i="19"/>
  <c r="APQ2" i="19"/>
  <c r="APP2" i="19"/>
  <c r="APO2" i="19"/>
  <c r="API2" i="19"/>
  <c r="APH2" i="19"/>
  <c r="APF2" i="19"/>
  <c r="APB2" i="19"/>
  <c r="AOJ2" i="19"/>
  <c r="AOE2" i="19"/>
  <c r="ANQ2" i="19"/>
  <c r="ANN2" i="19"/>
  <c r="ANM2" i="19"/>
  <c r="ANL2" i="19"/>
  <c r="ANK2" i="19"/>
  <c r="ANJ2" i="19"/>
  <c r="ANI2" i="19"/>
  <c r="ANH2" i="19"/>
  <c r="ANG2" i="19"/>
  <c r="ANF2" i="19"/>
  <c r="ANE2" i="19"/>
  <c r="AND2" i="19"/>
  <c r="ANC2" i="19"/>
  <c r="ANB2" i="19"/>
  <c r="ANA2" i="19"/>
  <c r="AMZ2" i="19"/>
  <c r="AMY2" i="19"/>
  <c r="AMW2" i="19"/>
  <c r="AMV2" i="19"/>
  <c r="AMU2" i="19"/>
  <c r="AMT2" i="19"/>
  <c r="AMS2" i="19"/>
  <c r="AMR2" i="19"/>
  <c r="AMQ2" i="19"/>
  <c r="AMP2" i="19"/>
  <c r="AMO2" i="19"/>
  <c r="AMN2" i="19"/>
  <c r="AMM2" i="19"/>
  <c r="AML2" i="19"/>
  <c r="AMK2" i="19"/>
  <c r="AMJ2" i="19"/>
  <c r="AMI2" i="19"/>
  <c r="AMH2" i="19"/>
  <c r="AMG2" i="19"/>
  <c r="AMF2" i="19"/>
  <c r="AME2" i="19"/>
  <c r="AMC2" i="19"/>
  <c r="AMB2" i="19"/>
  <c r="AMA2" i="19"/>
  <c r="ALZ2" i="19"/>
  <c r="ALY2" i="19"/>
  <c r="ALX2" i="19"/>
  <c r="ALW2" i="19"/>
  <c r="ALV2" i="19"/>
  <c r="ALU2" i="19"/>
  <c r="ALT2" i="19"/>
  <c r="ALS2" i="19"/>
  <c r="ALR2" i="19"/>
  <c r="ALO2" i="19"/>
  <c r="ALP2" i="19"/>
  <c r="ALQ2" i="19"/>
  <c r="ALN2" i="19"/>
  <c r="ALL2" i="19"/>
  <c r="ALK2" i="19"/>
  <c r="ALJ2" i="19"/>
  <c r="ALI2" i="19"/>
  <c r="ALH2" i="19"/>
  <c r="ALG2" i="19"/>
  <c r="ALF2" i="19"/>
  <c r="ALE2" i="19"/>
  <c r="ALD2" i="19"/>
  <c r="ALC2" i="19"/>
  <c r="ALB2" i="19"/>
  <c r="ALA2" i="19"/>
  <c r="AKZ2" i="19"/>
  <c r="AKY2" i="19"/>
  <c r="AKX2" i="19"/>
  <c r="AKW2" i="19"/>
  <c r="AKT2" i="19"/>
  <c r="AKS2" i="19"/>
  <c r="AKR2" i="19"/>
  <c r="AKQ2" i="19"/>
  <c r="AKP2" i="19"/>
  <c r="AKN2" i="19"/>
  <c r="AKO2" i="19"/>
  <c r="AKM2" i="19"/>
  <c r="AKJ2" i="19"/>
  <c r="AKK2" i="19"/>
  <c r="AKL2" i="19"/>
  <c r="AKI2" i="19"/>
  <c r="AKH2" i="19"/>
  <c r="AKU2" i="19"/>
  <c r="AKF2" i="19"/>
  <c r="AKD2" i="19"/>
  <c r="AKE2" i="19"/>
  <c r="AKC2" i="19"/>
  <c r="AKB2" i="19"/>
  <c r="AKA2" i="19"/>
  <c r="AJY2" i="19"/>
  <c r="AJX2" i="19"/>
  <c r="AJW2" i="19"/>
  <c r="AJV2" i="19"/>
  <c r="AJU2" i="19"/>
  <c r="AJT2" i="19"/>
  <c r="AJS2" i="19"/>
  <c r="AJQ2" i="19"/>
  <c r="AJR2" i="19"/>
  <c r="AJO2" i="19"/>
  <c r="AJN2" i="19"/>
  <c r="AJM2" i="19"/>
  <c r="AJL2" i="19"/>
  <c r="AJJ2" i="19"/>
  <c r="AJH2" i="19"/>
  <c r="AJC2" i="19"/>
  <c r="AIH2" i="19"/>
  <c r="AIW2" i="19"/>
  <c r="AHT2" i="19"/>
  <c r="AHO2" i="19"/>
  <c r="AHI2" i="19"/>
  <c r="AOX2" i="19"/>
  <c r="ANZ2" i="19"/>
  <c r="AJZ2" i="19"/>
  <c r="AJK2" i="19"/>
  <c r="AIU2" i="19"/>
  <c r="AIP2" i="19"/>
  <c r="AHA2" i="19"/>
  <c r="APC2" i="19"/>
  <c r="APA2" i="19"/>
  <c r="AOZ2" i="19"/>
  <c r="AOY2" i="19"/>
  <c r="AOT2" i="19"/>
  <c r="AOP2" i="19"/>
  <c r="AOL2" i="19"/>
  <c r="AOK2" i="19"/>
  <c r="AOI2" i="19"/>
  <c r="AOF2" i="19"/>
  <c r="AOD2" i="19"/>
  <c r="AOC2" i="19"/>
  <c r="AOB2" i="19"/>
  <c r="AOA2" i="19"/>
  <c r="ANS2" i="19"/>
  <c r="ANR2" i="19"/>
  <c r="ANP2" i="19"/>
  <c r="AJF2" i="19"/>
  <c r="AJE2" i="19"/>
  <c r="AJD2" i="19"/>
  <c r="AJB2" i="19"/>
  <c r="AIY2" i="19"/>
  <c r="AIX2" i="19"/>
  <c r="AIV2" i="19"/>
  <c r="AIQ2" i="19"/>
  <c r="AIJ2" i="19"/>
  <c r="AII2" i="19"/>
  <c r="AIG2" i="19"/>
  <c r="AID2" i="19"/>
  <c r="AIC2" i="19"/>
  <c r="AIA2" i="19"/>
  <c r="AHZ2" i="19"/>
  <c r="AHY2" i="19"/>
  <c r="AHV2" i="19"/>
  <c r="AHU2" i="19"/>
  <c r="AHS2" i="19"/>
  <c r="AHP2" i="19"/>
  <c r="AHN2" i="19"/>
  <c r="AHK2" i="19"/>
  <c r="AHJ2" i="19"/>
  <c r="AHH2" i="19"/>
  <c r="AHE2" i="19"/>
  <c r="AHD2" i="19"/>
  <c r="AHB2" i="19"/>
  <c r="AGW2" i="19"/>
  <c r="AGV2" i="19"/>
  <c r="AGU2" i="19"/>
  <c r="AGT2" i="19"/>
  <c r="AGS2" i="19"/>
  <c r="AGO2" i="19"/>
  <c r="AGN2" i="19"/>
  <c r="AGM2" i="19"/>
  <c r="AGK2" i="19"/>
  <c r="AGJ2" i="19"/>
  <c r="AGI2" i="19"/>
  <c r="AGH2" i="19"/>
  <c r="AGG2" i="19"/>
  <c r="AGF2" i="19"/>
  <c r="AGE2" i="19"/>
  <c r="AFY2" i="19"/>
  <c r="AFT2" i="19"/>
  <c r="AFU2" i="19"/>
  <c r="AFS2" i="19"/>
  <c r="AFR2" i="19"/>
  <c r="AFQ2" i="19"/>
  <c r="AFO2" i="19"/>
  <c r="AFN2" i="19"/>
  <c r="AFM2" i="19"/>
  <c r="AFL2" i="19"/>
  <c r="AFK2" i="19"/>
  <c r="AFJ2" i="19"/>
  <c r="AFI2" i="19"/>
  <c r="AFH2" i="19"/>
  <c r="AFG2" i="19"/>
  <c r="AFF2" i="19"/>
  <c r="AFE2" i="19"/>
  <c r="AFD2" i="19"/>
  <c r="AFC2" i="19"/>
  <c r="AFB2" i="19"/>
  <c r="AFA2" i="19"/>
  <c r="AEZ2" i="19"/>
  <c r="AEY2" i="19"/>
  <c r="AEB2" i="19"/>
  <c r="AEA2" i="19"/>
  <c r="ADZ2" i="19"/>
  <c r="ADY2" i="19"/>
  <c r="ADX2" i="19"/>
  <c r="ADW2" i="19"/>
  <c r="ADV2" i="19"/>
  <c r="ADU2" i="19"/>
  <c r="ADT2" i="19"/>
  <c r="ADS2" i="19"/>
  <c r="ADR2" i="19"/>
  <c r="ADQ2" i="19"/>
  <c r="ADO2" i="19"/>
  <c r="ADN2" i="19"/>
  <c r="ADM2" i="19"/>
  <c r="ADL2" i="19"/>
  <c r="ADK2" i="19"/>
  <c r="ADJ2" i="19"/>
  <c r="ADI2" i="19"/>
  <c r="ADH2" i="19"/>
  <c r="ADG2" i="19"/>
  <c r="ADF2" i="19"/>
  <c r="ADE2" i="19"/>
  <c r="ADD2" i="19"/>
  <c r="ADC2" i="19"/>
  <c r="ADB2" i="19"/>
  <c r="ACZ2" i="19"/>
  <c r="ACY2" i="19"/>
  <c r="ACX2" i="19"/>
  <c r="ACW2" i="19"/>
  <c r="ACV2" i="19"/>
  <c r="ACU2" i="19"/>
  <c r="ACT2" i="19"/>
  <c r="ACS2" i="19"/>
  <c r="ACR2" i="19"/>
  <c r="ACQ2" i="19"/>
  <c r="ACP2" i="19"/>
  <c r="ACO2" i="19"/>
  <c r="ACM2" i="19"/>
  <c r="ACL2" i="19"/>
  <c r="ACK2" i="19"/>
  <c r="ACJ2" i="19"/>
  <c r="ACI2" i="19"/>
  <c r="ACH2" i="19"/>
  <c r="ACG2" i="19"/>
  <c r="ACF2" i="19"/>
  <c r="ACE2" i="19"/>
  <c r="ACD2" i="19"/>
  <c r="ACC2" i="19"/>
  <c r="ACB2" i="19"/>
  <c r="ACA2" i="19"/>
  <c r="ABZ2" i="19"/>
  <c r="ABX2" i="19"/>
  <c r="ABW2" i="19"/>
  <c r="ABV2" i="19"/>
  <c r="ABU2" i="19"/>
  <c r="ABT2" i="19"/>
  <c r="ABS2" i="19"/>
  <c r="ABR2" i="19"/>
  <c r="ABQ2" i="19"/>
  <c r="ABP2" i="19"/>
  <c r="ABO2" i="19"/>
  <c r="ABN2" i="19"/>
  <c r="ABM2" i="19"/>
  <c r="ABK2" i="19"/>
  <c r="ABJ2" i="19"/>
  <c r="ABI2" i="19"/>
  <c r="ABH2" i="19"/>
  <c r="ABG2" i="19"/>
  <c r="ABF2" i="19"/>
  <c r="ABE2" i="19"/>
  <c r="ABD2" i="19"/>
  <c r="ABC2" i="19"/>
  <c r="ABB2" i="19"/>
  <c r="ABA2" i="19"/>
  <c r="AAZ2" i="19"/>
  <c r="AAY2" i="19"/>
  <c r="AAX2" i="19"/>
  <c r="AAV2" i="19"/>
  <c r="AAU2" i="19"/>
  <c r="AAT2" i="19"/>
  <c r="AAS2" i="19"/>
  <c r="AAR2" i="19"/>
  <c r="AAQ2" i="19"/>
  <c r="AAP2" i="19"/>
  <c r="AAO2" i="19"/>
  <c r="AAN2" i="19"/>
  <c r="AAM2" i="19"/>
  <c r="AAL2" i="19"/>
  <c r="AAK2" i="19"/>
  <c r="AAJ2" i="19"/>
  <c r="AAI2" i="19"/>
  <c r="LM2" i="19"/>
  <c r="LN2" i="19"/>
  <c r="AAG2" i="19"/>
  <c r="AAF2" i="19"/>
  <c r="AAE2" i="19"/>
  <c r="AAD2" i="19"/>
  <c r="AAC2" i="19"/>
  <c r="AAB2" i="19"/>
  <c r="AAA2" i="19"/>
  <c r="ZZ2" i="19"/>
  <c r="ZY2" i="19"/>
  <c r="ZX2" i="19"/>
  <c r="ZW2" i="19"/>
  <c r="ZV2" i="19"/>
  <c r="ZU2" i="19"/>
  <c r="ZT2" i="19"/>
  <c r="YY2" i="19"/>
  <c r="YX2" i="19"/>
  <c r="YF2" i="19"/>
  <c r="YD2" i="19"/>
  <c r="YC2" i="19"/>
  <c r="YB2" i="19"/>
  <c r="YA2" i="19"/>
  <c r="XZ2" i="19"/>
  <c r="XY2" i="19"/>
  <c r="XX2" i="19"/>
  <c r="XW2" i="19"/>
  <c r="XV2" i="19"/>
  <c r="XU2" i="19"/>
  <c r="XT2" i="19"/>
  <c r="XS2" i="19"/>
  <c r="XR2" i="19"/>
  <c r="XQ2" i="19"/>
  <c r="XP2" i="19"/>
  <c r="XN2" i="19"/>
  <c r="XM2" i="19"/>
  <c r="XL2" i="19"/>
  <c r="XK2" i="19"/>
  <c r="XJ2" i="19"/>
  <c r="XI2" i="19"/>
  <c r="XH2" i="19"/>
  <c r="XG2" i="19"/>
  <c r="XF2" i="19"/>
  <c r="XE2" i="19"/>
  <c r="XD2" i="19"/>
  <c r="XC2" i="19"/>
  <c r="XB2" i="19"/>
  <c r="XA2" i="19"/>
  <c r="WZ2" i="19"/>
  <c r="WY2" i="19"/>
  <c r="WX2" i="19"/>
  <c r="WW2" i="19"/>
  <c r="WT2" i="19"/>
  <c r="WU2" i="19"/>
  <c r="WS2" i="19"/>
  <c r="WR2" i="19"/>
  <c r="WQ2" i="19"/>
  <c r="WP2" i="19"/>
  <c r="WO2" i="19"/>
  <c r="WN2" i="19"/>
  <c r="WM2" i="19"/>
  <c r="WL2" i="19"/>
  <c r="WK2" i="19"/>
  <c r="WJ2" i="19"/>
  <c r="WI2" i="19"/>
  <c r="WH2" i="19"/>
  <c r="WG2" i="19"/>
  <c r="WE2" i="19"/>
  <c r="WD2" i="19"/>
  <c r="WC2" i="19"/>
  <c r="WB2" i="19"/>
  <c r="WA2" i="19"/>
  <c r="VZ2" i="19"/>
  <c r="VT2" i="19"/>
  <c r="VY2" i="19"/>
  <c r="VX2" i="19"/>
  <c r="VW2" i="19"/>
  <c r="VV2" i="19"/>
  <c r="VU2" i="19"/>
  <c r="VS2" i="19"/>
  <c r="VR2" i="19"/>
  <c r="VQ2" i="19"/>
  <c r="UZ2" i="19"/>
  <c r="UY2" i="19"/>
  <c r="UX2" i="19"/>
  <c r="UW2" i="19"/>
  <c r="UV2" i="19"/>
  <c r="UU2" i="19"/>
  <c r="UH2" i="19"/>
  <c r="UG2" i="19"/>
  <c r="UT2" i="19"/>
  <c r="US2" i="19"/>
  <c r="UR2" i="19"/>
  <c r="UQ2" i="19"/>
  <c r="UP2" i="19"/>
  <c r="UO2" i="19"/>
  <c r="UN2" i="19"/>
  <c r="UL2" i="19"/>
  <c r="UK2" i="19"/>
  <c r="UJ2" i="19"/>
  <c r="UI2" i="19"/>
  <c r="UF2" i="19"/>
  <c r="UE2" i="19"/>
  <c r="UD2" i="19"/>
  <c r="UC2" i="19"/>
  <c r="UB2" i="19"/>
  <c r="UA2" i="19"/>
  <c r="TZ2" i="19"/>
  <c r="TY2" i="19"/>
  <c r="TW2" i="19"/>
  <c r="TV2" i="19"/>
  <c r="TU2" i="19"/>
  <c r="TT2" i="19"/>
  <c r="TR2" i="19"/>
  <c r="SM2" i="19"/>
  <c r="RX2" i="19"/>
  <c r="RF2" i="19"/>
  <c r="RE2" i="19"/>
  <c r="PN2" i="19"/>
  <c r="PM2" i="19"/>
  <c r="PK2" i="19"/>
  <c r="PG2" i="19"/>
  <c r="PF2" i="19"/>
  <c r="PE2" i="19"/>
  <c r="PD2" i="19"/>
  <c r="OY2" i="19"/>
  <c r="OX2" i="19"/>
  <c r="OW2" i="19"/>
  <c r="OV2" i="19"/>
  <c r="OU2" i="19"/>
  <c r="OT2" i="19"/>
  <c r="OS2" i="19"/>
  <c r="OR2" i="19"/>
  <c r="OQ2" i="19"/>
  <c r="OP2" i="19"/>
  <c r="OM2" i="19"/>
  <c r="OL2" i="19"/>
  <c r="OK2" i="19"/>
  <c r="OJ2" i="19"/>
  <c r="OI2" i="19"/>
  <c r="OH2" i="19"/>
  <c r="OO2" i="19"/>
  <c r="OG2" i="19"/>
  <c r="OF2" i="19"/>
  <c r="OE2" i="19"/>
  <c r="OD2" i="19"/>
  <c r="OC2" i="19"/>
  <c r="OB2" i="19"/>
  <c r="OA2" i="19"/>
  <c r="NY2" i="19"/>
  <c r="NX2" i="19"/>
  <c r="NW2" i="19"/>
  <c r="NV2" i="19"/>
  <c r="NU2" i="19"/>
  <c r="NT2" i="19"/>
  <c r="NS2" i="19"/>
  <c r="NR2" i="19"/>
  <c r="NQ2" i="19"/>
  <c r="NP2" i="19"/>
  <c r="NO2" i="19"/>
  <c r="NM2" i="19"/>
  <c r="NL2" i="19"/>
  <c r="NK2" i="19"/>
  <c r="NJ2" i="19"/>
  <c r="NI2" i="19"/>
  <c r="NH2" i="19"/>
  <c r="NG2" i="19"/>
  <c r="NF2" i="19"/>
  <c r="NE2" i="19"/>
  <c r="ND2" i="19"/>
  <c r="NC2" i="19"/>
  <c r="NB2" i="19"/>
  <c r="NA2" i="19"/>
  <c r="MY2" i="19"/>
  <c r="MX2" i="19"/>
  <c r="MW2" i="19"/>
  <c r="MV2" i="19"/>
  <c r="MU2" i="19"/>
  <c r="MT2" i="19"/>
  <c r="MS2" i="19"/>
  <c r="MR2" i="19"/>
  <c r="MQ2" i="19"/>
  <c r="MP2" i="19"/>
  <c r="MO2" i="19"/>
  <c r="MM2" i="19"/>
  <c r="ML2" i="19"/>
  <c r="MK2" i="19"/>
  <c r="MJ2" i="19"/>
  <c r="MI2" i="19"/>
  <c r="MH2" i="19"/>
  <c r="MG2" i="19"/>
  <c r="MF2" i="19"/>
  <c r="ME2" i="19"/>
  <c r="MD2" i="19"/>
  <c r="MC2" i="19"/>
  <c r="MB2" i="19"/>
  <c r="MA2" i="19"/>
  <c r="LY2" i="19"/>
  <c r="LX2" i="19"/>
  <c r="LW2" i="19"/>
  <c r="LV2" i="19"/>
  <c r="LU2" i="19"/>
  <c r="LT2" i="19"/>
  <c r="LS2" i="19"/>
  <c r="LR2" i="19"/>
  <c r="LQ2" i="19"/>
  <c r="LP2" i="19"/>
  <c r="LO2" i="19"/>
  <c r="LK2" i="19"/>
  <c r="LJ2" i="19"/>
  <c r="LI2" i="19"/>
  <c r="LH2" i="19"/>
  <c r="LG2" i="19"/>
  <c r="LF2" i="19"/>
  <c r="LE2" i="19"/>
  <c r="LD2" i="19"/>
  <c r="LC2" i="19"/>
  <c r="LB2" i="19"/>
  <c r="LA2" i="19"/>
  <c r="KZ2" i="19"/>
  <c r="KY2" i="19"/>
  <c r="JS2" i="19"/>
  <c r="GM2" i="19"/>
  <c r="GP2" i="19"/>
  <c r="GO2" i="19"/>
  <c r="GN2" i="19"/>
  <c r="GL2" i="19"/>
  <c r="GK2" i="19"/>
  <c r="GJ2" i="19"/>
  <c r="JK2" i="19"/>
  <c r="JJ2" i="19"/>
  <c r="JH2" i="19"/>
  <c r="JG2" i="19"/>
  <c r="JF2" i="19"/>
  <c r="JI2" i="19"/>
  <c r="JE2" i="19"/>
  <c r="JD2" i="19"/>
  <c r="JC2" i="19"/>
  <c r="JB2" i="19"/>
  <c r="JA2" i="19"/>
  <c r="IZ2" i="19"/>
  <c r="IY2" i="19"/>
  <c r="IX2" i="19"/>
  <c r="IV2" i="19"/>
  <c r="IU2" i="19"/>
  <c r="IT2" i="19"/>
  <c r="IS2" i="19"/>
  <c r="IR2" i="19"/>
  <c r="IP2" i="19"/>
  <c r="IO2" i="19"/>
  <c r="IN2" i="19"/>
  <c r="IM2" i="19"/>
  <c r="IL2" i="19"/>
  <c r="IJ2" i="19"/>
  <c r="IQ2" i="19"/>
  <c r="IK2" i="19"/>
  <c r="II2" i="19"/>
  <c r="HU2" i="19"/>
  <c r="HT2" i="19"/>
  <c r="IH2" i="19"/>
  <c r="IG2" i="19"/>
  <c r="IF2" i="19"/>
  <c r="ID2" i="19"/>
  <c r="IC2" i="19"/>
  <c r="IB2" i="19"/>
  <c r="IA2" i="19"/>
  <c r="HZ2" i="19"/>
  <c r="HY2" i="19"/>
  <c r="HX2" i="19"/>
  <c r="HW2" i="19"/>
  <c r="HV2" i="19"/>
  <c r="HS2" i="19"/>
  <c r="HR2" i="19"/>
  <c r="HQ2" i="19"/>
  <c r="HO2" i="19"/>
  <c r="HN2" i="19"/>
  <c r="HM2" i="19"/>
  <c r="HL2" i="19"/>
  <c r="HK2" i="19"/>
  <c r="HJ2" i="19"/>
  <c r="HI2" i="19"/>
  <c r="HH2" i="19"/>
  <c r="HD2" i="19"/>
  <c r="HE2" i="19"/>
  <c r="HF2" i="19"/>
  <c r="HG2" i="19"/>
  <c r="HB2" i="19"/>
  <c r="HC2" i="19"/>
  <c r="GG2" i="19"/>
  <c r="GF2" i="19"/>
  <c r="GE2" i="19"/>
  <c r="GD2" i="19"/>
  <c r="GC2" i="19"/>
  <c r="GB2" i="19"/>
  <c r="GA2" i="19"/>
  <c r="FZ2" i="19"/>
  <c r="FY2" i="19"/>
  <c r="FX2" i="19"/>
  <c r="FW2" i="19"/>
  <c r="FV2" i="19"/>
  <c r="FT2" i="19"/>
  <c r="FS2" i="19"/>
  <c r="FR2" i="19"/>
  <c r="FQ2" i="19"/>
  <c r="FP2" i="19"/>
  <c r="FO2" i="19"/>
  <c r="FN2" i="19"/>
  <c r="FM2" i="19"/>
  <c r="FL2" i="19"/>
  <c r="FK2" i="19"/>
  <c r="FJ2" i="19"/>
  <c r="FI2" i="19"/>
  <c r="FH2" i="19"/>
  <c r="FF2" i="19"/>
  <c r="FE2" i="19"/>
  <c r="FD2" i="19"/>
  <c r="FC2" i="19"/>
  <c r="FA2" i="19"/>
  <c r="DW2" i="19"/>
  <c r="DV2" i="19"/>
  <c r="DU2" i="19"/>
  <c r="DT2" i="19"/>
  <c r="CU2" i="19"/>
  <c r="CS2" i="19"/>
  <c r="CQ2" i="19"/>
  <c r="CP2" i="19"/>
  <c r="BZ2" i="19"/>
  <c r="BA2" i="19"/>
  <c r="AZ2" i="19"/>
  <c r="AW2" i="19"/>
  <c r="AU2" i="19"/>
  <c r="AT2" i="19"/>
  <c r="AS2" i="19"/>
  <c r="F2" i="19"/>
  <c r="A2" i="19"/>
  <c r="B2" i="19"/>
  <c r="C2" i="19"/>
  <c r="D2" i="19"/>
  <c r="E2" i="19"/>
  <c r="G2" i="19"/>
  <c r="H2" i="19"/>
  <c r="I2" i="19"/>
  <c r="J2" i="19"/>
  <c r="K2" i="19"/>
  <c r="L2" i="19"/>
  <c r="M2" i="19"/>
  <c r="N2" i="19"/>
  <c r="O2" i="19"/>
  <c r="P2" i="19"/>
  <c r="Q2" i="19"/>
  <c r="R2" i="19"/>
  <c r="S2" i="19"/>
  <c r="T2" i="19"/>
  <c r="U2" i="19"/>
  <c r="V2" i="19"/>
  <c r="W2" i="19"/>
  <c r="AB2" i="19"/>
  <c r="AC2" i="19"/>
  <c r="AD2" i="19"/>
  <c r="AE2" i="19"/>
  <c r="AF2" i="19"/>
  <c r="AG2" i="19"/>
  <c r="AH2" i="19"/>
  <c r="AI2" i="19"/>
  <c r="AJ2" i="19"/>
  <c r="AK2" i="19"/>
  <c r="AL2" i="19"/>
  <c r="AM2" i="19"/>
  <c r="AN2" i="19"/>
  <c r="AO2" i="19"/>
  <c r="AP2" i="19"/>
  <c r="AR2" i="19"/>
  <c r="AX2" i="19"/>
  <c r="AY2" i="19"/>
  <c r="BC2" i="19"/>
  <c r="BD2" i="19"/>
  <c r="BE2" i="19"/>
  <c r="BF2" i="19"/>
  <c r="BG2" i="19"/>
  <c r="BH2" i="19"/>
  <c r="BI2" i="19"/>
  <c r="BJ2" i="19"/>
  <c r="BK2" i="19"/>
  <c r="BL2" i="19"/>
  <c r="BM2" i="19"/>
  <c r="BN2" i="19"/>
  <c r="BO2" i="19"/>
  <c r="BP2" i="19"/>
  <c r="BQ2" i="19"/>
  <c r="BR2" i="19"/>
  <c r="BS2" i="19"/>
  <c r="BU2" i="19"/>
  <c r="BV2" i="19"/>
  <c r="BW2" i="19"/>
  <c r="BX2" i="19"/>
  <c r="BY2" i="19"/>
  <c r="CA2" i="19"/>
  <c r="CB2" i="19"/>
  <c r="CC2" i="19"/>
  <c r="CD2" i="19"/>
  <c r="CE2" i="19"/>
  <c r="CF2" i="19"/>
  <c r="CG2" i="19"/>
  <c r="CH2" i="19"/>
  <c r="CI2" i="19"/>
  <c r="CJ2" i="19"/>
  <c r="CK2" i="19"/>
  <c r="CL2" i="19"/>
  <c r="CM2" i="19"/>
  <c r="CO2" i="19"/>
  <c r="CT2" i="19"/>
  <c r="CV2" i="19"/>
  <c r="CW2" i="19"/>
  <c r="CX2" i="19"/>
  <c r="CY2" i="19"/>
  <c r="CZ2" i="19"/>
  <c r="DA2" i="19"/>
  <c r="DB2" i="19"/>
  <c r="DC2" i="19"/>
  <c r="DD2" i="19"/>
  <c r="DE2" i="19"/>
  <c r="DG2" i="19"/>
  <c r="DH2" i="19"/>
  <c r="DI2" i="19"/>
  <c r="DJ2" i="19"/>
  <c r="DK2" i="19"/>
  <c r="DL2" i="19"/>
  <c r="DM2" i="19"/>
  <c r="DN2" i="19"/>
  <c r="DP2" i="19"/>
  <c r="DQ2" i="19"/>
  <c r="DR2" i="19"/>
  <c r="DS2" i="19"/>
  <c r="DX2" i="19"/>
  <c r="DY2" i="19"/>
  <c r="DZ2" i="19"/>
  <c r="EA2" i="19"/>
  <c r="EC2" i="19"/>
  <c r="ED2" i="19"/>
  <c r="EE2" i="19"/>
  <c r="EF2" i="19"/>
  <c r="EG2" i="19"/>
  <c r="EH2" i="19"/>
  <c r="EI2" i="19"/>
  <c r="EJ2" i="19"/>
  <c r="EK2" i="19"/>
  <c r="EL2" i="19"/>
  <c r="EM2" i="19"/>
  <c r="EN2" i="19"/>
  <c r="EO2" i="19"/>
  <c r="EP2" i="19"/>
  <c r="EQ2" i="19"/>
  <c r="ER2" i="19"/>
  <c r="ES2" i="19"/>
  <c r="EU2" i="19"/>
  <c r="EV2" i="19"/>
  <c r="EW2" i="19"/>
  <c r="EX2" i="19"/>
  <c r="EY2" i="19"/>
  <c r="EZ2" i="19"/>
  <c r="FB2" i="19"/>
  <c r="JM2" i="19"/>
  <c r="JN2" i="19"/>
  <c r="JO2" i="19"/>
  <c r="JP2" i="19"/>
  <c r="JQ2" i="19"/>
  <c r="JR2" i="19"/>
  <c r="JT2" i="19"/>
  <c r="JU2" i="19"/>
  <c r="JV2" i="19"/>
  <c r="JW2" i="19"/>
  <c r="JX2" i="19"/>
  <c r="JY2" i="19"/>
  <c r="JZ2" i="19"/>
  <c r="KA2" i="19"/>
  <c r="KB2" i="19"/>
  <c r="KD2" i="19"/>
  <c r="KE2" i="19"/>
  <c r="KF2" i="19"/>
  <c r="KG2" i="19"/>
  <c r="KH2" i="19"/>
  <c r="KI2" i="19"/>
  <c r="KJ2" i="19"/>
  <c r="KK2" i="19"/>
  <c r="KL2" i="19"/>
  <c r="KM2" i="19"/>
  <c r="KN2" i="19"/>
  <c r="KO2" i="19"/>
  <c r="KP2" i="19"/>
  <c r="KQ2" i="19"/>
  <c r="KR2" i="19"/>
  <c r="KS2" i="19"/>
  <c r="KT2" i="19"/>
  <c r="KU2" i="19"/>
  <c r="KV2" i="19"/>
  <c r="KW2" i="19"/>
  <c r="PC2" i="19"/>
  <c r="PI2" i="19"/>
  <c r="PJ2" i="19"/>
  <c r="PL2" i="19"/>
  <c r="PP2" i="19"/>
  <c r="PQ2" i="19"/>
  <c r="PR2" i="19"/>
  <c r="PS2" i="19"/>
  <c r="PT2" i="19"/>
  <c r="PU2" i="19"/>
  <c r="PV2" i="19"/>
  <c r="PW2" i="19"/>
  <c r="PX2" i="19"/>
  <c r="PY2" i="19"/>
  <c r="PZ2" i="19"/>
  <c r="QA2" i="19"/>
  <c r="QB2" i="19"/>
  <c r="QC2" i="19"/>
  <c r="QD2" i="19"/>
  <c r="QE2" i="19"/>
  <c r="QF2" i="19"/>
  <c r="QG2" i="19"/>
  <c r="QI2" i="19"/>
  <c r="QJ2" i="19"/>
  <c r="QK2" i="19"/>
  <c r="QL2" i="19"/>
  <c r="QM2" i="19"/>
  <c r="QN2" i="19"/>
  <c r="QO2" i="19"/>
  <c r="QP2" i="19"/>
  <c r="QQ2" i="19"/>
  <c r="QR2" i="19"/>
  <c r="QS2" i="19"/>
  <c r="QT2" i="19"/>
  <c r="QU2" i="19"/>
  <c r="QV2" i="19"/>
  <c r="QW2" i="19"/>
  <c r="QX2" i="19"/>
  <c r="QY2" i="19"/>
  <c r="QZ2" i="19"/>
  <c r="RA2" i="19"/>
  <c r="RC2" i="19"/>
  <c r="RD2" i="19"/>
  <c r="RH2" i="19"/>
  <c r="RJ2" i="19"/>
  <c r="RK2" i="19"/>
  <c r="RL2" i="19"/>
  <c r="RM2" i="19"/>
  <c r="RN2" i="19"/>
  <c r="RO2" i="19"/>
  <c r="RP2" i="19"/>
  <c r="RQ2" i="19"/>
  <c r="RR2" i="19"/>
  <c r="RS2" i="19"/>
  <c r="RT2" i="19"/>
  <c r="RU2" i="19"/>
  <c r="RW2" i="19"/>
  <c r="RY2" i="19"/>
  <c r="RZ2" i="19"/>
  <c r="SA2" i="19"/>
  <c r="SB2" i="19"/>
  <c r="SC2" i="19"/>
  <c r="SD2" i="19"/>
  <c r="SE2" i="19"/>
  <c r="SG2" i="19"/>
  <c r="SH2" i="19"/>
  <c r="SI2" i="19"/>
  <c r="SJ2" i="19"/>
  <c r="SK2" i="19"/>
  <c r="SL2" i="19"/>
  <c r="SN2" i="19"/>
  <c r="SO2" i="19"/>
  <c r="SP2" i="19"/>
  <c r="SR2" i="19"/>
  <c r="SS2" i="19"/>
  <c r="ST2" i="19"/>
  <c r="SU2" i="19"/>
  <c r="SV2" i="19"/>
  <c r="SW2" i="19"/>
  <c r="SX2" i="19"/>
  <c r="SY2" i="19"/>
  <c r="SZ2" i="19"/>
  <c r="TA2" i="19"/>
  <c r="TB2" i="19"/>
  <c r="TC2" i="19"/>
  <c r="TD2" i="19"/>
  <c r="TE2" i="19"/>
  <c r="TF2" i="19"/>
  <c r="TG2" i="19"/>
  <c r="TH2" i="19"/>
  <c r="TI2" i="19"/>
  <c r="TK2" i="19"/>
  <c r="TL2" i="19"/>
  <c r="TM2" i="19"/>
  <c r="TN2" i="19"/>
  <c r="TO2" i="19"/>
  <c r="TP2" i="19"/>
  <c r="TQ2" i="19"/>
  <c r="TS2" i="19"/>
  <c r="YG2" i="19"/>
  <c r="YH2" i="19"/>
  <c r="YI2" i="19"/>
  <c r="YJ2" i="19"/>
  <c r="YK2" i="19"/>
  <c r="YL2" i="19"/>
  <c r="YM2" i="19"/>
  <c r="YN2" i="19"/>
  <c r="YO2" i="19"/>
  <c r="YP2" i="19"/>
  <c r="YQ2" i="19"/>
  <c r="YR2" i="19"/>
  <c r="YS2" i="19"/>
  <c r="YT2" i="19"/>
  <c r="YU2" i="19"/>
  <c r="YV2" i="19"/>
  <c r="YZ2" i="19"/>
  <c r="ZA2" i="19"/>
  <c r="ZB2" i="19"/>
  <c r="ZC2" i="19"/>
  <c r="ZD2" i="19"/>
  <c r="ZE2" i="19"/>
  <c r="ZF2" i="19"/>
  <c r="ZG2" i="19"/>
  <c r="ZH2" i="19"/>
  <c r="ZI2" i="19"/>
  <c r="ZJ2" i="19"/>
  <c r="ZK2" i="19"/>
  <c r="ZL2" i="19"/>
  <c r="ZM2" i="19"/>
  <c r="ZN2" i="19"/>
  <c r="ZO2" i="19"/>
  <c r="ZP2" i="19"/>
  <c r="ZQ2" i="19"/>
  <c r="ZR2" i="19"/>
  <c r="AEF2" i="19"/>
  <c r="AEG2" i="19"/>
  <c r="AEJ2" i="19"/>
  <c r="AEL2" i="19"/>
  <c r="AEP2" i="19"/>
  <c r="AEQ2" i="19"/>
  <c r="AER2" i="19"/>
  <c r="AES2" i="19"/>
  <c r="AET2" i="19"/>
  <c r="AEU2" i="19"/>
  <c r="AEW2" i="19"/>
  <c r="AEX2" i="19"/>
  <c r="AFV2" i="19"/>
  <c r="AFW2" i="19"/>
  <c r="AFX2" i="19"/>
  <c r="AFZ2" i="19"/>
  <c r="AGA2" i="19"/>
  <c r="AGB2" i="19"/>
  <c r="AGC2" i="19"/>
  <c r="AGD2" i="19"/>
  <c r="AGP2" i="19"/>
  <c r="AGR2" i="19"/>
  <c r="AGX2" i="19"/>
  <c r="AGY2" i="19"/>
  <c r="AGZ2" i="19"/>
  <c r="AHC2" i="19"/>
  <c r="AHF2" i="19"/>
  <c r="AHL2" i="19"/>
  <c r="AHM2" i="19"/>
  <c r="AHQ2" i="19"/>
  <c r="AHW2" i="19"/>
  <c r="AHX2" i="19"/>
  <c r="AIB2" i="19"/>
  <c r="AIE2" i="19"/>
  <c r="AIK2" i="19"/>
  <c r="AIL2" i="19"/>
  <c r="AIM2" i="19"/>
  <c r="AIN2" i="19"/>
  <c r="AIO2" i="19"/>
  <c r="AIR2" i="19"/>
  <c r="AIS2" i="19"/>
  <c r="AIT2" i="19"/>
  <c r="AIZ2" i="19"/>
  <c r="AJG2" i="19"/>
  <c r="AJI2" i="19"/>
  <c r="ANT2" i="19"/>
  <c r="ANU2" i="19"/>
  <c r="ANV2" i="19"/>
  <c r="ANW2" i="19"/>
  <c r="ANX2" i="19"/>
  <c r="ANY2" i="19"/>
  <c r="AOG2" i="19"/>
  <c r="AOM2" i="19"/>
  <c r="AON2" i="19"/>
  <c r="AOO2" i="19"/>
  <c r="AOQ2" i="19"/>
  <c r="AOR2" i="19"/>
  <c r="AOS2" i="19"/>
  <c r="AOU2" i="19"/>
  <c r="AOV2" i="19"/>
  <c r="AOW2" i="19"/>
  <c r="APD2" i="19"/>
  <c r="AB246" i="11"/>
  <c r="AC246" i="11"/>
  <c r="K439" i="11"/>
  <c r="AB401" i="11"/>
  <c r="K401" i="11"/>
  <c r="AL511" i="11" l="1"/>
  <c r="AB511" i="11"/>
  <c r="K511" i="11"/>
  <c r="AL492" i="11"/>
  <c r="AB492" i="11"/>
  <c r="K492" i="11"/>
  <c r="K475" i="11"/>
  <c r="AB475" i="11"/>
  <c r="AL475" i="11"/>
  <c r="K456" i="11"/>
  <c r="AB456" i="11"/>
  <c r="AL456" i="11"/>
  <c r="AB439" i="11"/>
  <c r="AB420" i="11"/>
  <c r="K420" i="11"/>
  <c r="AL420" i="11"/>
  <c r="AL401" i="11"/>
  <c r="AL382" i="11"/>
  <c r="AB382" i="11"/>
  <c r="K382" i="11"/>
  <c r="AE108" i="11" l="1"/>
  <c r="RG2" i="19" s="1"/>
  <c r="AE48" i="11"/>
  <c r="PO2" i="19" s="1"/>
  <c r="AE34" i="11"/>
  <c r="N48" i="11"/>
  <c r="BB2" i="19" s="1"/>
  <c r="N34" i="11"/>
  <c r="N108" i="11"/>
  <c r="CR2" i="19" s="1"/>
  <c r="Y246" i="11"/>
  <c r="X246" i="11"/>
  <c r="V246" i="11"/>
  <c r="U246" i="11"/>
  <c r="AE244" i="11"/>
  <c r="AD244" i="11"/>
  <c r="AC244" i="11"/>
  <c r="AB244" i="11"/>
  <c r="Y244" i="11"/>
  <c r="X244" i="11"/>
  <c r="V244" i="11"/>
  <c r="U244" i="11"/>
  <c r="J510" i="11"/>
  <c r="J491" i="11"/>
  <c r="J474" i="11"/>
  <c r="J455" i="11"/>
  <c r="J438" i="11"/>
  <c r="J419" i="11"/>
  <c r="J400" i="11"/>
  <c r="J381" i="11"/>
  <c r="J353" i="11"/>
  <c r="J331" i="11"/>
  <c r="J311" i="11"/>
  <c r="J268" i="11"/>
  <c r="J288" i="11"/>
  <c r="J248" i="11"/>
  <c r="AP34" i="11" l="1"/>
  <c r="AEO2" i="19" s="1"/>
  <c r="PH2" i="19"/>
  <c r="AV2" i="19"/>
  <c r="AO34" i="11"/>
  <c r="AEK2" i="19" s="1"/>
  <c r="F23" i="24"/>
  <c r="E23" i="24"/>
  <c r="F22" i="24"/>
  <c r="E22" i="24"/>
  <c r="F12" i="24"/>
  <c r="F9" i="24"/>
  <c r="E9" i="24"/>
  <c r="F8" i="24"/>
  <c r="E8" i="24"/>
  <c r="D6" i="24"/>
  <c r="D4" i="24"/>
  <c r="D3" i="24"/>
  <c r="AW529" i="11"/>
  <c r="AP520" i="11"/>
  <c r="AF520" i="11"/>
  <c r="AS513" i="11"/>
  <c r="AS518" i="11" s="1"/>
  <c r="AI513" i="11"/>
  <c r="AI521" i="11" s="1"/>
  <c r="R513" i="11"/>
  <c r="R518" i="11" s="1"/>
  <c r="AP503" i="11"/>
  <c r="AF503" i="11"/>
  <c r="AS494" i="11"/>
  <c r="AS501" i="11" s="1"/>
  <c r="AI494" i="11"/>
  <c r="AI501" i="11" s="1"/>
  <c r="R494" i="11"/>
  <c r="R501" i="11" s="1"/>
  <c r="AP484" i="11"/>
  <c r="AF484" i="11"/>
  <c r="AS477" i="11"/>
  <c r="AS485" i="11" s="1"/>
  <c r="AI477" i="11"/>
  <c r="AI485" i="11" s="1"/>
  <c r="R477" i="11"/>
  <c r="R482" i="11" s="1"/>
  <c r="AP467" i="11"/>
  <c r="AF467" i="11"/>
  <c r="AS458" i="11"/>
  <c r="AS465" i="11" s="1"/>
  <c r="AI458" i="11"/>
  <c r="AI468" i="11" s="1"/>
  <c r="R458" i="11"/>
  <c r="AP448" i="11"/>
  <c r="AF448" i="11"/>
  <c r="AS441" i="11"/>
  <c r="AS446" i="11" s="1"/>
  <c r="AI441" i="11"/>
  <c r="R441" i="11"/>
  <c r="AL439" i="11"/>
  <c r="AP431" i="11"/>
  <c r="AF431" i="11"/>
  <c r="AS422" i="11"/>
  <c r="AS432" i="11" s="1"/>
  <c r="AI422" i="11"/>
  <c r="R422" i="11"/>
  <c r="R429" i="11" s="1"/>
  <c r="AP412" i="11"/>
  <c r="AF412" i="11"/>
  <c r="AS403" i="11"/>
  <c r="AS410" i="11" s="1"/>
  <c r="AI403" i="11"/>
  <c r="AI410" i="11" s="1"/>
  <c r="R403" i="11"/>
  <c r="R413" i="11" s="1"/>
  <c r="AP393" i="11"/>
  <c r="AS384" i="11"/>
  <c r="AI384" i="11"/>
  <c r="R384" i="11"/>
  <c r="R394" i="11" s="1"/>
  <c r="AP374" i="11"/>
  <c r="AF374" i="11"/>
  <c r="AS366" i="11"/>
  <c r="AI366" i="11"/>
  <c r="R366" i="11"/>
  <c r="AS361" i="11"/>
  <c r="AI361" i="11"/>
  <c r="R361" i="11"/>
  <c r="AS356" i="11"/>
  <c r="AI356" i="11"/>
  <c r="R356" i="11"/>
  <c r="AL354" i="11"/>
  <c r="AB354" i="11"/>
  <c r="K354" i="11"/>
  <c r="AP346" i="11"/>
  <c r="AF346" i="11"/>
  <c r="AS342" i="11"/>
  <c r="AI342" i="11"/>
  <c r="R342" i="11"/>
  <c r="AQ340" i="11"/>
  <c r="P340" i="11"/>
  <c r="AS334" i="11"/>
  <c r="AI334" i="11"/>
  <c r="R334" i="11"/>
  <c r="AL332" i="11"/>
  <c r="AB332" i="11"/>
  <c r="K332" i="11"/>
  <c r="AP324" i="11"/>
  <c r="AF324" i="11"/>
  <c r="AS315" i="11"/>
  <c r="AI315" i="11"/>
  <c r="AI325" i="11" s="1"/>
  <c r="R315" i="11"/>
  <c r="R325" i="11" s="1"/>
  <c r="AL312" i="11"/>
  <c r="AB312" i="11"/>
  <c r="K312" i="11"/>
  <c r="AP304" i="11"/>
  <c r="AF304" i="11"/>
  <c r="AS297" i="11"/>
  <c r="AI297" i="11"/>
  <c r="R297" i="11"/>
  <c r="AS292" i="11"/>
  <c r="AI292" i="11"/>
  <c r="R292" i="11"/>
  <c r="AL289" i="11"/>
  <c r="AB289" i="11"/>
  <c r="K289" i="11"/>
  <c r="AP281" i="11"/>
  <c r="AF281" i="11"/>
  <c r="AS272" i="11"/>
  <c r="AS282" i="11" s="1"/>
  <c r="AI272" i="11"/>
  <c r="AI282" i="11" s="1"/>
  <c r="R272" i="11"/>
  <c r="R282" i="11" s="1"/>
  <c r="AL269" i="11"/>
  <c r="AB269" i="11"/>
  <c r="K269" i="11"/>
  <c r="AP261" i="11"/>
  <c r="AF261" i="11"/>
  <c r="AS252" i="11"/>
  <c r="AS262" i="11" s="1"/>
  <c r="AI252" i="11"/>
  <c r="AI259" i="11" s="1"/>
  <c r="R252" i="11"/>
  <c r="R262" i="11" s="1"/>
  <c r="AL249" i="11"/>
  <c r="AB249" i="11"/>
  <c r="K249" i="11"/>
  <c r="AP233" i="11"/>
  <c r="O233" i="11"/>
  <c r="AS229" i="11"/>
  <c r="AI229" i="11"/>
  <c r="R229" i="11"/>
  <c r="AS224" i="11"/>
  <c r="AI224" i="11"/>
  <c r="R224" i="11"/>
  <c r="AS223" i="11"/>
  <c r="AI223" i="11"/>
  <c r="R223" i="11"/>
  <c r="AL221" i="11"/>
  <c r="AB221" i="11"/>
  <c r="K221" i="11"/>
  <c r="AP213" i="11"/>
  <c r="AS204" i="11"/>
  <c r="AS214" i="11" s="1"/>
  <c r="AI204" i="11"/>
  <c r="AI214" i="11" s="1"/>
  <c r="R204" i="11"/>
  <c r="R214" i="11" s="1"/>
  <c r="AL202" i="11"/>
  <c r="AB202" i="11"/>
  <c r="K202" i="11"/>
  <c r="AP194" i="11"/>
  <c r="AS190" i="11"/>
  <c r="AI190" i="11"/>
  <c r="R190" i="11"/>
  <c r="AS189" i="11"/>
  <c r="AS195" i="11" s="1"/>
  <c r="AI189" i="11"/>
  <c r="AI195" i="11" s="1"/>
  <c r="R189" i="11"/>
  <c r="AL186" i="11"/>
  <c r="AB186" i="11"/>
  <c r="K186" i="11"/>
  <c r="AP178" i="11"/>
  <c r="AS173" i="11"/>
  <c r="AI173" i="11"/>
  <c r="R173" i="11"/>
  <c r="AS166" i="11"/>
  <c r="AI166" i="11"/>
  <c r="AI179" i="11" s="1"/>
  <c r="R166" i="11"/>
  <c r="R179" i="11" s="1"/>
  <c r="AL163" i="11"/>
  <c r="AB163" i="11"/>
  <c r="K163" i="11"/>
  <c r="AP155" i="11"/>
  <c r="AS148" i="11"/>
  <c r="AS156" i="11" s="1"/>
  <c r="AI148" i="11"/>
  <c r="AI156" i="11" s="1"/>
  <c r="R148" i="11"/>
  <c r="R156" i="11" s="1"/>
  <c r="AL145" i="11"/>
  <c r="AB145" i="11"/>
  <c r="K145" i="11"/>
  <c r="AP137" i="11"/>
  <c r="AS135" i="11"/>
  <c r="AI135" i="11"/>
  <c r="AI138" i="11" s="1"/>
  <c r="R135" i="11"/>
  <c r="AL132" i="11"/>
  <c r="AB132" i="11"/>
  <c r="K132" i="11"/>
  <c r="AS120" i="11"/>
  <c r="AS125" i="11" s="1"/>
  <c r="AI120" i="11"/>
  <c r="AI125" i="11" s="1"/>
  <c r="R120" i="11"/>
  <c r="R125" i="11" s="1"/>
  <c r="Q129" i="11" s="1"/>
  <c r="AL117" i="11"/>
  <c r="AB117" i="11"/>
  <c r="K117" i="11"/>
  <c r="AR113" i="11"/>
  <c r="AH113" i="11"/>
  <c r="Q113" i="11"/>
  <c r="AN108" i="11"/>
  <c r="AGQ2" i="19" s="1"/>
  <c r="AU100" i="11"/>
  <c r="AT100" i="11"/>
  <c r="F13" i="17" s="1"/>
  <c r="H13" i="17" s="1"/>
  <c r="AS85" i="11"/>
  <c r="AI85" i="11"/>
  <c r="R85" i="11"/>
  <c r="AS80" i="11"/>
  <c r="AI80" i="11"/>
  <c r="R80" i="11"/>
  <c r="AL75" i="11"/>
  <c r="AB75" i="11"/>
  <c r="K75" i="11"/>
  <c r="AP67" i="11"/>
  <c r="AS57" i="11"/>
  <c r="AI57" i="11"/>
  <c r="R57" i="11"/>
  <c r="AS56" i="11"/>
  <c r="AS65" i="11" s="1"/>
  <c r="AI56" i="11"/>
  <c r="AI65" i="11" s="1"/>
  <c r="R56" i="11"/>
  <c r="R68" i="11" s="1"/>
  <c r="AL54" i="11"/>
  <c r="AB54" i="11"/>
  <c r="K54" i="11"/>
  <c r="AR50" i="11"/>
  <c r="AH50" i="11"/>
  <c r="Q50" i="11"/>
  <c r="AN48" i="11"/>
  <c r="AEV2" i="19" s="1"/>
  <c r="AV40" i="11"/>
  <c r="G10" i="17" s="1"/>
  <c r="AU40" i="11"/>
  <c r="AT40" i="11"/>
  <c r="F10" i="17" s="1"/>
  <c r="AR36" i="11"/>
  <c r="AH36" i="11"/>
  <c r="Q36" i="11"/>
  <c r="AV24" i="11"/>
  <c r="G9" i="17" s="1"/>
  <c r="AU24" i="11"/>
  <c r="AT24" i="11"/>
  <c r="F9" i="17" s="1"/>
  <c r="T19" i="11"/>
  <c r="T16" i="11"/>
  <c r="T14" i="11"/>
  <c r="T13" i="11"/>
  <c r="H10" i="17" l="1"/>
  <c r="H9" i="17"/>
  <c r="R195" i="11"/>
  <c r="Q199" i="11" s="1"/>
  <c r="Q198" i="11" s="1"/>
  <c r="AT117" i="11"/>
  <c r="F14" i="17" s="1"/>
  <c r="DF2" i="19"/>
  <c r="I7" i="19"/>
  <c r="AS179" i="11"/>
  <c r="R279" i="11"/>
  <c r="Q286" i="11" s="1"/>
  <c r="AS449" i="11"/>
  <c r="Q183" i="11"/>
  <c r="AS279" i="11"/>
  <c r="R504" i="11"/>
  <c r="Q508" i="11" s="1"/>
  <c r="AI363" i="11"/>
  <c r="AI347" i="11"/>
  <c r="AI504" i="11"/>
  <c r="R259" i="11"/>
  <c r="Q266" i="11" s="1"/>
  <c r="AT249" i="11" s="1"/>
  <c r="AI279" i="11"/>
  <c r="AS259" i="11"/>
  <c r="AS344" i="11"/>
  <c r="AS504" i="11"/>
  <c r="AS468" i="11"/>
  <c r="AI305" i="11"/>
  <c r="AI372" i="11"/>
  <c r="AS521" i="11"/>
  <c r="AS305" i="11"/>
  <c r="AI211" i="11"/>
  <c r="AI234" i="11"/>
  <c r="AS347" i="11"/>
  <c r="AI322" i="11"/>
  <c r="AI262" i="11"/>
  <c r="AI302" i="11"/>
  <c r="AS322" i="11"/>
  <c r="AI518" i="11"/>
  <c r="AS302" i="11"/>
  <c r="AS482" i="11"/>
  <c r="R138" i="11"/>
  <c r="Q142" i="11" s="1"/>
  <c r="R375" i="11"/>
  <c r="R231" i="11"/>
  <c r="AS234" i="11"/>
  <c r="AI375" i="11"/>
  <c r="AS138" i="11"/>
  <c r="R211" i="11"/>
  <c r="Q218" i="11" s="1"/>
  <c r="AI231" i="11"/>
  <c r="AS325" i="11"/>
  <c r="AS372" i="11"/>
  <c r="AS231" i="11"/>
  <c r="R521" i="11"/>
  <c r="Q525" i="11" s="1"/>
  <c r="R305" i="11"/>
  <c r="AI68" i="11"/>
  <c r="AS363" i="11"/>
  <c r="AS375" i="11"/>
  <c r="AI394" i="11"/>
  <c r="AI413" i="11"/>
  <c r="R432" i="11"/>
  <c r="Q436" i="11" s="1"/>
  <c r="R449" i="11"/>
  <c r="AS68" i="11"/>
  <c r="R234" i="11"/>
  <c r="R302" i="11"/>
  <c r="R322" i="11"/>
  <c r="Q329" i="11" s="1"/>
  <c r="R347" i="11"/>
  <c r="AS394" i="11"/>
  <c r="AS413" i="11"/>
  <c r="AI432" i="11"/>
  <c r="AI449" i="11"/>
  <c r="R468" i="11"/>
  <c r="R485" i="11"/>
  <c r="Q489" i="11" s="1"/>
  <c r="Q160" i="11"/>
  <c r="K7" i="19" s="1"/>
  <c r="AS211" i="11"/>
  <c r="R372" i="11"/>
  <c r="R391" i="11"/>
  <c r="Q398" i="11" s="1"/>
  <c r="R410" i="11"/>
  <c r="Q417" i="11" s="1"/>
  <c r="AI391" i="11"/>
  <c r="R446" i="11"/>
  <c r="R65" i="11"/>
  <c r="Q72" i="11" s="1"/>
  <c r="R344" i="11"/>
  <c r="AS391" i="11"/>
  <c r="AI429" i="11"/>
  <c r="AI446" i="11"/>
  <c r="R465" i="11"/>
  <c r="AI344" i="11"/>
  <c r="AS429" i="11"/>
  <c r="AI465" i="11"/>
  <c r="AI482" i="11"/>
  <c r="E12" i="24"/>
  <c r="R363" i="11"/>
  <c r="AH129" i="11"/>
  <c r="AO7" i="19" s="1"/>
  <c r="Q128" i="11"/>
  <c r="E13" i="24"/>
  <c r="AS93" i="11"/>
  <c r="AS90" i="11"/>
  <c r="AI90" i="11"/>
  <c r="AI93" i="11"/>
  <c r="R90" i="11"/>
  <c r="R93" i="11"/>
  <c r="T7" i="19" l="1"/>
  <c r="JL2" i="19"/>
  <c r="X7" i="19"/>
  <c r="LZ2" i="19"/>
  <c r="IE2" i="19"/>
  <c r="R7" i="19"/>
  <c r="AH142" i="11"/>
  <c r="AU132" i="11" s="1"/>
  <c r="DO2" i="19"/>
  <c r="J7" i="19"/>
  <c r="AB7" i="19"/>
  <c r="NZ2" i="19"/>
  <c r="Q435" i="11"/>
  <c r="Y7" i="19"/>
  <c r="MN2" i="19"/>
  <c r="AD7" i="19"/>
  <c r="OZ2" i="19"/>
  <c r="W7" i="19"/>
  <c r="LL2" i="19"/>
  <c r="Q7" i="19"/>
  <c r="HP2" i="19"/>
  <c r="ON2" i="19"/>
  <c r="AC7" i="19"/>
  <c r="Q182" i="11"/>
  <c r="ET2" i="19"/>
  <c r="L7" i="19"/>
  <c r="BT2" i="19"/>
  <c r="F7" i="19"/>
  <c r="FG2" i="19"/>
  <c r="M7" i="19"/>
  <c r="Q217" i="11"/>
  <c r="N7" i="19"/>
  <c r="FU2" i="19"/>
  <c r="F13" i="24"/>
  <c r="RV2" i="19"/>
  <c r="AH160" i="11"/>
  <c r="AQ7" i="19" s="1"/>
  <c r="EB2" i="19"/>
  <c r="AH329" i="11"/>
  <c r="AR329" i="11" s="1"/>
  <c r="AH525" i="11"/>
  <c r="AH508" i="11"/>
  <c r="AH489" i="11"/>
  <c r="AH286" i="11"/>
  <c r="AU269" i="11" s="1"/>
  <c r="AH266" i="11"/>
  <c r="AU249" i="11" s="1"/>
  <c r="AH218" i="11"/>
  <c r="AH183" i="11"/>
  <c r="F37" i="17"/>
  <c r="Q524" i="11"/>
  <c r="Q488" i="11"/>
  <c r="F32" i="17"/>
  <c r="Q507" i="11"/>
  <c r="F36" i="17"/>
  <c r="R492" i="11"/>
  <c r="F31" i="17"/>
  <c r="AH417" i="11"/>
  <c r="Q416" i="11"/>
  <c r="AH398" i="11"/>
  <c r="AU382" i="11" s="1"/>
  <c r="E19" i="24"/>
  <c r="F25" i="17"/>
  <c r="AH199" i="11"/>
  <c r="E17" i="24"/>
  <c r="AT186" i="11"/>
  <c r="F18" i="17" s="1"/>
  <c r="AT163" i="11"/>
  <c r="F17" i="17" s="1"/>
  <c r="E16" i="24"/>
  <c r="Q285" i="11"/>
  <c r="AT202" i="11"/>
  <c r="F19" i="17" s="1"/>
  <c r="Q238" i="11"/>
  <c r="R249" i="11"/>
  <c r="Q472" i="11"/>
  <c r="AH72" i="11"/>
  <c r="AL7" i="19" s="1"/>
  <c r="Q453" i="11"/>
  <c r="Q309" i="11"/>
  <c r="AR129" i="11"/>
  <c r="AV117" i="11" s="1"/>
  <c r="G14" i="17" s="1"/>
  <c r="AT132" i="11"/>
  <c r="F15" i="17" s="1"/>
  <c r="E14" i="24"/>
  <c r="Q141" i="11"/>
  <c r="F24" i="17"/>
  <c r="Q379" i="11"/>
  <c r="V7" i="19" s="1"/>
  <c r="AH436" i="11"/>
  <c r="Q265" i="11"/>
  <c r="E18" i="24"/>
  <c r="Q351" i="11"/>
  <c r="U7" i="19" s="1"/>
  <c r="F30" i="17"/>
  <c r="Q397" i="11"/>
  <c r="R382" i="11"/>
  <c r="AT54" i="11"/>
  <c r="F11" i="17" s="1"/>
  <c r="E10" i="24"/>
  <c r="Q71" i="11"/>
  <c r="Q328" i="11"/>
  <c r="F27" i="17"/>
  <c r="E21" i="24"/>
  <c r="Q159" i="11"/>
  <c r="AT145" i="11"/>
  <c r="F16" i="17" s="1"/>
  <c r="E15" i="24"/>
  <c r="AU117" i="11"/>
  <c r="AH128" i="11"/>
  <c r="Q97" i="11"/>
  <c r="AT75" i="11" s="1"/>
  <c r="F21" i="24" l="1"/>
  <c r="AH328" i="11"/>
  <c r="AH141" i="11"/>
  <c r="F14" i="24"/>
  <c r="AU145" i="11"/>
  <c r="AH198" i="11"/>
  <c r="TX2" i="19"/>
  <c r="AS7" i="19"/>
  <c r="AH182" i="11"/>
  <c r="AR7" i="19"/>
  <c r="TJ2" i="19"/>
  <c r="F15" i="24"/>
  <c r="AH217" i="11"/>
  <c r="AT7" i="19"/>
  <c r="UM2" i="19"/>
  <c r="SF2" i="19"/>
  <c r="AP7" i="19"/>
  <c r="AH97" i="11"/>
  <c r="F11" i="24" s="1"/>
  <c r="G7" i="19"/>
  <c r="CN2" i="19"/>
  <c r="AAH2" i="19"/>
  <c r="BC7" i="19"/>
  <c r="Q452" i="11"/>
  <c r="Z7" i="19"/>
  <c r="MZ2" i="19"/>
  <c r="AA7" i="19"/>
  <c r="NN2" i="19"/>
  <c r="AX7" i="19"/>
  <c r="WV2" i="19"/>
  <c r="ADA2" i="19"/>
  <c r="BH7" i="19"/>
  <c r="Q308" i="11"/>
  <c r="S7" i="19"/>
  <c r="IW2" i="19"/>
  <c r="AH159" i="11"/>
  <c r="BE7" i="19"/>
  <c r="ABL2" i="19"/>
  <c r="ADP2" i="19"/>
  <c r="BI7" i="19"/>
  <c r="AH524" i="11"/>
  <c r="AEC2" i="19"/>
  <c r="BJ7" i="19"/>
  <c r="AT221" i="11"/>
  <c r="F20" i="17" s="1"/>
  <c r="O7" i="19"/>
  <c r="GH2" i="19"/>
  <c r="AR142" i="11"/>
  <c r="AV132" i="11" s="1"/>
  <c r="G15" i="17" s="1"/>
  <c r="AH265" i="11"/>
  <c r="AW7" i="19"/>
  <c r="WF2" i="19"/>
  <c r="BD7" i="19"/>
  <c r="AAW2" i="19"/>
  <c r="ANO2" i="19"/>
  <c r="CF7" i="19"/>
  <c r="AZ7" i="19"/>
  <c r="YE2" i="19"/>
  <c r="AHG2" i="19"/>
  <c r="BU7" i="19"/>
  <c r="Q378" i="11"/>
  <c r="KX2" i="19"/>
  <c r="KC2" i="19"/>
  <c r="AR160" i="11"/>
  <c r="AV145" i="11" s="1"/>
  <c r="G16" i="17" s="1"/>
  <c r="SQ2" i="19"/>
  <c r="AR72" i="11"/>
  <c r="AV54" i="11" s="1"/>
  <c r="QH2" i="19"/>
  <c r="AR508" i="11"/>
  <c r="AR525" i="11"/>
  <c r="AH507" i="11"/>
  <c r="AH435" i="11"/>
  <c r="AH397" i="11"/>
  <c r="AH379" i="11"/>
  <c r="AR417" i="11"/>
  <c r="AV401" i="11" s="1"/>
  <c r="G31" i="17" s="1"/>
  <c r="AH488" i="11"/>
  <c r="AH351" i="11"/>
  <c r="BA7" i="19" s="1"/>
  <c r="AR183" i="11"/>
  <c r="AV163" i="11" s="1"/>
  <c r="G17" i="17" s="1"/>
  <c r="AH238" i="11"/>
  <c r="AR489" i="11"/>
  <c r="BB254" i="11"/>
  <c r="G247" i="11" s="1"/>
  <c r="GV2" i="19" s="1"/>
  <c r="AH472" i="11"/>
  <c r="AR436" i="11"/>
  <c r="BB252" i="11"/>
  <c r="AH309" i="11"/>
  <c r="AH285" i="11"/>
  <c r="AR286" i="11"/>
  <c r="AV269" i="11" s="1"/>
  <c r="G25" i="17" s="1"/>
  <c r="F19" i="24"/>
  <c r="F18" i="24"/>
  <c r="AR266" i="11"/>
  <c r="G24" i="17" s="1"/>
  <c r="BB249" i="11"/>
  <c r="D245" i="11" s="1"/>
  <c r="GQ2" i="19" s="1"/>
  <c r="AR218" i="11"/>
  <c r="AU202" i="11"/>
  <c r="AR199" i="11"/>
  <c r="AV186" i="11" s="1"/>
  <c r="G18" i="17" s="1"/>
  <c r="F16" i="24"/>
  <c r="AU163" i="11"/>
  <c r="BB255" i="11"/>
  <c r="K247" i="11" s="1"/>
  <c r="GW2" i="19" s="1"/>
  <c r="AH453" i="11"/>
  <c r="H14" i="17"/>
  <c r="Q22" i="11"/>
  <c r="AR398" i="11"/>
  <c r="AV382" i="11" s="1"/>
  <c r="G30" i="17" s="1"/>
  <c r="R456" i="11"/>
  <c r="Q471" i="11"/>
  <c r="AH71" i="11"/>
  <c r="F10" i="24"/>
  <c r="AU54" i="11"/>
  <c r="AH416" i="11"/>
  <c r="Q350" i="11"/>
  <c r="H27" i="17"/>
  <c r="AR328" i="11"/>
  <c r="Q237" i="11"/>
  <c r="AU186" i="11"/>
  <c r="F17" i="24"/>
  <c r="R289" i="11"/>
  <c r="E20" i="24"/>
  <c r="E24" i="24"/>
  <c r="R420" i="11"/>
  <c r="F28" i="17"/>
  <c r="AR128" i="11"/>
  <c r="R332" i="11"/>
  <c r="Q96" i="11"/>
  <c r="E25" i="24"/>
  <c r="F29" i="17"/>
  <c r="Q240" i="11"/>
  <c r="E11" i="24"/>
  <c r="AH240" i="11" l="1"/>
  <c r="AV7" i="19" s="1"/>
  <c r="AH96" i="11"/>
  <c r="AU75" i="11"/>
  <c r="AV492" i="11"/>
  <c r="G36" i="17" s="1"/>
  <c r="H36" i="17" s="1"/>
  <c r="AV511" i="11"/>
  <c r="G37" i="17" s="1"/>
  <c r="H37" i="17" s="1"/>
  <c r="G11" i="17"/>
  <c r="H11" i="17" s="1"/>
  <c r="AU221" i="11"/>
  <c r="AU240" i="11" s="1"/>
  <c r="AR507" i="11"/>
  <c r="AHR2" i="19"/>
  <c r="BV7" i="19"/>
  <c r="BC255" i="11"/>
  <c r="AB247" i="11" s="1"/>
  <c r="AR238" i="11"/>
  <c r="AV221" i="11" s="1"/>
  <c r="AU7" i="19"/>
  <c r="VA2" i="19"/>
  <c r="BC253" i="11"/>
  <c r="U247" i="11" s="1"/>
  <c r="ABY2" i="19"/>
  <c r="BF7" i="19"/>
  <c r="AR524" i="11"/>
  <c r="ATW2" i="19"/>
  <c r="CP7" i="19"/>
  <c r="BW7" i="19"/>
  <c r="H35" i="17"/>
  <c r="CN7" i="19"/>
  <c r="ASS2" i="19"/>
  <c r="P7" i="19"/>
  <c r="GI2" i="19"/>
  <c r="AY7" i="19"/>
  <c r="XO2" i="19"/>
  <c r="BB253" i="11"/>
  <c r="D247" i="11" s="1"/>
  <c r="GU2" i="19" s="1"/>
  <c r="F33" i="17"/>
  <c r="BY7" i="19"/>
  <c r="AJP2" i="19"/>
  <c r="AT240" i="11"/>
  <c r="F21" i="17" s="1"/>
  <c r="F12" i="17"/>
  <c r="APU2" i="19"/>
  <c r="CI7" i="19"/>
  <c r="BB250" i="11"/>
  <c r="G245" i="11" s="1"/>
  <c r="GR2" i="19" s="1"/>
  <c r="F26" i="17"/>
  <c r="AR141" i="11"/>
  <c r="ZS2" i="19"/>
  <c r="BB7" i="19"/>
  <c r="AR71" i="11"/>
  <c r="AFP2" i="19"/>
  <c r="BR7" i="19"/>
  <c r="H17" i="17"/>
  <c r="AJA2" i="19"/>
  <c r="BX7" i="19"/>
  <c r="CD7" i="19"/>
  <c r="AMD2" i="19"/>
  <c r="H15" i="17"/>
  <c r="AV202" i="11"/>
  <c r="AKG2" i="19"/>
  <c r="BZ7" i="19"/>
  <c r="ACN2" i="19"/>
  <c r="BG7" i="19"/>
  <c r="AR97" i="11"/>
  <c r="AV75" i="11" s="1"/>
  <c r="G12" i="17" s="1"/>
  <c r="RB2" i="19"/>
  <c r="AM7" i="19"/>
  <c r="CO7" i="19"/>
  <c r="ATI2" i="19"/>
  <c r="H32" i="17"/>
  <c r="ARA2" i="19"/>
  <c r="CK7" i="19"/>
  <c r="ALM2" i="19"/>
  <c r="CC7" i="19"/>
  <c r="H24" i="17"/>
  <c r="H31" i="17"/>
  <c r="CJ7" i="19"/>
  <c r="AQK2" i="19"/>
  <c r="M245" i="11"/>
  <c r="GT2" i="19" s="1"/>
  <c r="YW2" i="19"/>
  <c r="AH350" i="11"/>
  <c r="BC249" i="11"/>
  <c r="AIF2" i="19"/>
  <c r="AR159" i="11"/>
  <c r="AH22" i="11"/>
  <c r="AR379" i="11"/>
  <c r="H29" i="17" s="1"/>
  <c r="AR182" i="11"/>
  <c r="AH378" i="11"/>
  <c r="AH237" i="11"/>
  <c r="AR416" i="11"/>
  <c r="F24" i="24"/>
  <c r="AR472" i="11"/>
  <c r="BC254" i="11"/>
  <c r="X247" i="11" s="1"/>
  <c r="F25" i="24"/>
  <c r="AR397" i="11"/>
  <c r="H30" i="17"/>
  <c r="AR351" i="11"/>
  <c r="CG7" i="19" s="1"/>
  <c r="AR265" i="11"/>
  <c r="AR488" i="11"/>
  <c r="AH471" i="11"/>
  <c r="AH452" i="11"/>
  <c r="AR453" i="11"/>
  <c r="AR435" i="11"/>
  <c r="BC252" i="11"/>
  <c r="AD245" i="11" s="1"/>
  <c r="AH308" i="11"/>
  <c r="BC250" i="11"/>
  <c r="X245" i="11" s="1"/>
  <c r="F20" i="24"/>
  <c r="F26" i="24" s="1"/>
  <c r="AR309" i="11"/>
  <c r="H25" i="17"/>
  <c r="AR285" i="11"/>
  <c r="AR217" i="11"/>
  <c r="AR198" i="11"/>
  <c r="H18" i="17"/>
  <c r="BB251" i="11"/>
  <c r="E26" i="24"/>
  <c r="VB2" i="19" l="1"/>
  <c r="BD255" i="11"/>
  <c r="G19" i="17"/>
  <c r="H19" i="17" s="1"/>
  <c r="G20" i="17"/>
  <c r="H20" i="17" s="1"/>
  <c r="H16" i="17"/>
  <c r="R245" i="11"/>
  <c r="AE7" i="19" s="1"/>
  <c r="AR237" i="11"/>
  <c r="AR22" i="11"/>
  <c r="AR240" i="11"/>
  <c r="CB7" i="19" s="1"/>
  <c r="AR471" i="11"/>
  <c r="CM7" i="19"/>
  <c r="ASE2" i="19"/>
  <c r="H33" i="17"/>
  <c r="CL7" i="19"/>
  <c r="ARO2" i="19"/>
  <c r="AR308" i="11"/>
  <c r="CE7" i="19"/>
  <c r="AMX2" i="19"/>
  <c r="APE2" i="19"/>
  <c r="CH7" i="19"/>
  <c r="AKV2" i="19"/>
  <c r="CA7" i="19"/>
  <c r="AGL2" i="19"/>
  <c r="BS7" i="19"/>
  <c r="H12" i="17"/>
  <c r="AR96" i="11"/>
  <c r="BD249" i="11"/>
  <c r="BC251" i="11"/>
  <c r="AB245" i="11" s="1"/>
  <c r="BD252" i="11"/>
  <c r="U245" i="11"/>
  <c r="AR378" i="11"/>
  <c r="AOH2" i="19"/>
  <c r="AR350" i="11"/>
  <c r="K245" i="11"/>
  <c r="GS2" i="19" s="1"/>
  <c r="R246" i="11"/>
  <c r="R247" i="11"/>
  <c r="AR452" i="11"/>
  <c r="GX2" i="19" l="1"/>
  <c r="BD254" i="11"/>
  <c r="H34" i="17"/>
  <c r="AV240" i="11"/>
  <c r="G21" i="17" s="1"/>
  <c r="BD253" i="11"/>
  <c r="BD251" i="11"/>
  <c r="H28" i="17"/>
  <c r="BD250" i="11"/>
  <c r="H26" i="17"/>
  <c r="GY2" i="19"/>
  <c r="AF7" i="19"/>
  <c r="GZ2" i="19"/>
  <c r="AG7" i="19"/>
  <c r="AI246" i="11"/>
  <c r="AI247" i="11"/>
  <c r="VO2" i="19" s="1"/>
  <c r="AI245" i="11"/>
  <c r="VM2" i="19" s="1"/>
  <c r="Q246" i="11"/>
  <c r="HA2" i="19" s="1"/>
  <c r="Q527" i="11"/>
  <c r="AT527" i="11"/>
  <c r="AS246" i="11" l="1"/>
  <c r="AT529" i="11"/>
  <c r="F39" i="17" s="1"/>
  <c r="F38" i="17"/>
  <c r="AS244" i="11"/>
  <c r="AS247" i="11"/>
  <c r="PA2" i="19"/>
  <c r="AH7" i="19"/>
  <c r="AH246" i="11"/>
  <c r="VP2" i="19" s="1"/>
  <c r="BK7" i="19"/>
  <c r="AH527" i="11"/>
  <c r="AED2" i="19" s="1"/>
  <c r="AU527" i="11"/>
  <c r="AU529" i="11" s="1"/>
  <c r="BM7" i="19"/>
  <c r="BL7" i="19"/>
  <c r="VN2" i="19"/>
  <c r="Q21" i="11"/>
  <c r="AX13" i="11" s="1"/>
  <c r="Q529" i="11"/>
  <c r="AR527" i="11" l="1"/>
  <c r="ATX2" i="19" s="1"/>
  <c r="AV527" i="11"/>
  <c r="G38" i="17" s="1"/>
  <c r="AR246" i="11"/>
  <c r="AR21" i="11" s="1"/>
  <c r="AX15" i="11" s="1"/>
  <c r="PB2" i="19"/>
  <c r="AI7" i="19"/>
  <c r="AH21" i="11"/>
  <c r="AH20" i="11" s="1"/>
  <c r="AH529" i="11"/>
  <c r="AEE2" i="19" s="1"/>
  <c r="BN7" i="19"/>
  <c r="H3" i="24"/>
  <c r="X2" i="19"/>
  <c r="I3" i="17"/>
  <c r="Q20" i="11"/>
  <c r="P529" i="11"/>
  <c r="CT7" i="19" l="1"/>
  <c r="AV529" i="11"/>
  <c r="G39" i="17" s="1"/>
  <c r="AR529" i="11"/>
  <c r="AQ529" i="11" s="1"/>
  <c r="AG529" i="11"/>
  <c r="BO7" i="19"/>
  <c r="AX14" i="11"/>
  <c r="Y2" i="19" s="1"/>
  <c r="I4" i="17"/>
  <c r="Z2" i="19"/>
  <c r="AR20" i="11"/>
  <c r="AX16" i="11"/>
  <c r="ATY2" i="19" l="1"/>
  <c r="CU7" i="19"/>
  <c r="H4" i="24"/>
  <c r="H5" i="24" s="1"/>
  <c r="AA2" i="19"/>
  <c r="C7" i="19"/>
  <c r="I5" i="17"/>
  <c r="I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TYO-05</author>
    <author>米内久永</author>
  </authors>
  <commentList>
    <comment ref="K6" authorId="0" shapeId="0" xr:uid="{762E28BB-7C1F-48B8-86AF-0C6A2C671E7E}">
      <text>
        <r>
          <rPr>
            <sz val="14"/>
            <color indexed="81"/>
            <rFont val="Meiryo UI"/>
            <family val="3"/>
            <charset val="128"/>
          </rPr>
          <t>入力："健康保険組合"は入力不要</t>
        </r>
      </text>
    </comment>
    <comment ref="K8" authorId="0" shapeId="0" xr:uid="{135827C3-F267-403A-9714-9AE5C0822B24}">
      <text>
        <r>
          <rPr>
            <sz val="14"/>
            <color indexed="81"/>
            <rFont val="Meiryo UI"/>
            <family val="3"/>
            <charset val="128"/>
          </rPr>
          <t>従業員数、被保険者数は直近任意の日付の公表数値等でさしつかえありません。</t>
        </r>
      </text>
    </comment>
    <comment ref="D32" authorId="1" shapeId="0" xr:uid="{4ECAA275-7770-48A7-94A2-502C7928E7C8}">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U32" authorId="1" shapeId="0" xr:uid="{A320A445-5D21-42B0-8CDB-3DF8A20501D0}">
      <text>
        <r>
          <rPr>
            <sz val="14"/>
            <color indexed="81"/>
            <rFont val="HGPｺﾞｼｯｸM"/>
            <family val="3"/>
            <charset val="128"/>
          </rPr>
          <t>・定期健康診断受診者数（申告数）＋生活習慣病予防健診及び事業者健診データ提供数（保険者確認）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※実施結果レポート提出日から前1年以内の実績数値
　　２０点　→　受診率８０％以上　　　　
　　１０点　→　受診率８０％未満～５０％以上　
　　　１点　→　受診率５０%未満　（ただし、受診率０％の場合には取組無しとして０点とする）</t>
        </r>
      </text>
    </comment>
    <comment ref="D34" authorId="1" shapeId="0" xr:uid="{AF92BE43-8304-48D1-8F21-C8122E3DA061}">
      <text>
        <r>
          <rPr>
            <sz val="14"/>
            <color indexed="81"/>
            <rFont val="HGPｺﾞｼｯｸM"/>
            <family val="3"/>
            <charset val="128"/>
          </rPr>
          <t>採点のポイント
　・取組状況は、原則、申請年度の前年度実績で入力すること</t>
        </r>
      </text>
    </comment>
    <comment ref="U34" authorId="1" shapeId="0" xr:uid="{2DB261F9-BC9E-487B-977E-8F3EEF1D8D54}">
      <text>
        <r>
          <rPr>
            <sz val="14"/>
            <color indexed="81"/>
            <rFont val="HGPｺﾞｼｯｸM"/>
            <family val="3"/>
            <charset val="128"/>
          </rPr>
          <t>採点のポイント
　・取組状況は、原則、申請年度の前年度実績で入力すること</t>
        </r>
      </text>
    </comment>
    <comment ref="D47" authorId="1" shapeId="0" xr:uid="{FF5E18DF-0308-4509-B0B6-0FBF09920AD6}">
      <text>
        <r>
          <rPr>
            <sz val="14"/>
            <color indexed="81"/>
            <rFont val="HGPｺﾞｼｯｸM"/>
            <family val="3"/>
            <charset val="128"/>
          </rPr>
          <t>・特定健康診査の受診率
　　※実施結果レポート提出日から前１年以内の実績数値
　　２０点　→　受診率８０％以上、または対象者0人　
　　１０点　→　受診率８０％未満～５０％以上　
　　　１点　　　受診率５０%未満　（ただし、受診率０％の場合には取組無しとして０点とする　）　</t>
        </r>
      </text>
    </comment>
    <comment ref="U47" authorId="1" shapeId="0" xr:uid="{57DC309F-C200-4505-9420-3100A56FEB7F}">
      <text>
        <r>
          <rPr>
            <sz val="14"/>
            <color indexed="81"/>
            <rFont val="HGPｺﾞｼｯｸM"/>
            <family val="3"/>
            <charset val="128"/>
          </rPr>
          <t>・特定健康診査の受診率
　　※実施結果レポート提出日から前１年以内の実績数値
　　２０点　→　受診率８０％以上、または対象者0人　
　　１０点　→　受診率８０％未満～５０％以上　
　　　１点　　　受診率５０%未満　（ただし、受診率０％の場合には取組無しとして０点とする　）　</t>
        </r>
      </text>
    </comment>
    <comment ref="D49" authorId="1" shapeId="0" xr:uid="{AE199E02-7CB5-4AAF-9B64-D47861091786}">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U49" authorId="1" shapeId="0" xr:uid="{90559408-CA15-462D-8606-83E7FFFE5C81}">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D62" authorId="1" shapeId="0" xr:uid="{B1FD7471-AAE1-46EF-89CF-C40EFDD8D865}">
      <text>
        <r>
          <rPr>
            <sz val="14"/>
            <color indexed="81"/>
            <rFont val="HGPｺﾞｼｯｸM"/>
            <family val="3"/>
            <charset val="128"/>
          </rPr>
          <t>採点基準　
　５点　→　従業員全員への健診案内・受診勧奨とともに、健診の必要性を周知していることが確認できる。
　３点　→　従業員全員への健診案内・受診勧奨を確認できる。
　　　　　　一部の事業場・従業員への取組となっている。（５点に該当する取組に限る）
　　（確認書類例）
　　〇配布物・掲示物　〇健診案内・申込書等　〇研修会等による教育の資料</t>
        </r>
      </text>
    </comment>
    <comment ref="U62" authorId="1" shapeId="0" xr:uid="{4DECC4A2-4BE3-46EC-90A7-538B98CAE8E2}">
      <text>
        <r>
          <rPr>
            <sz val="14"/>
            <color indexed="81"/>
            <rFont val="HGPｺﾞｼｯｸM"/>
            <family val="3"/>
            <charset val="128"/>
          </rPr>
          <t>採点基準　
　５点　→　従業員全員への健診案内・受診勧奨とともに、健診の必要性の周知を、下記書面等により確認できる。
　３点　→　従業員全員への健診案内・受診勧奨を、下記書面等により確認できる。
　　　　 →　満点に該当する取組の取組期間が１カ月以上６カ月未満
　　〇配布物・掲示物
　　〇健診案内・申込書等
　　〇研修会等による教育の資料</t>
        </r>
      </text>
    </comment>
    <comment ref="D64" authorId="1" shapeId="0" xr:uid="{D095A53A-3209-4972-89E4-76EDA380BD8D}">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4" authorId="1" shapeId="0" xr:uid="{EBBDE324-7A4F-46DF-99D7-BE67922F3BD3}">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D84" authorId="1" shapeId="0" xr:uid="{20135CD8-512E-4F2B-A0E2-27DB3D12176B}">
      <text>
        <r>
          <rPr>
            <sz val="14"/>
            <color indexed="81"/>
            <rFont val="HGPｺﾞｼｯｸM"/>
            <family val="3"/>
            <charset val="128"/>
          </rPr>
          <t>採点基準　
　５点　→　該当者全員への個別・直接的な健診案内・受診勧奨を確認できる。
　３点　→　該当者全員への受診勧奨等を確認できる。
　　　　　　一部の事業場・従業員への取組となっている。（５点に該当する取組に限る）
　　（確認書類例）
　　〇個人宛てＥメール・通知文書・手紙　等　〇配布物・掲示物　〇研修会等による教育の資料</t>
        </r>
      </text>
    </comment>
    <comment ref="U84" authorId="1" shapeId="0" xr:uid="{4B1B0BD3-3BC2-40D3-9FE2-B10B13510119}">
      <text>
        <r>
          <rPr>
            <sz val="14"/>
            <color indexed="81"/>
            <rFont val="HGPｺﾞｼｯｸM"/>
            <family val="3"/>
            <charset val="128"/>
          </rPr>
          <t>採点基準　
５点　→　該当者全員への個別・直接的な健診案内・受診勧奨を、下記書面等により確認できる。
　　　　　　〇個人宛てＥメール・通知文書・手紙　等
３点　→　該当者全員への受診勧奨等を、下記書面等により確認できる。
　　　　　　〇配布物・掲示物
　　　　　　〇研修会等による教育の資料
　　　　→　満点に該当する取組の取組期間が１カ月以上６カ月未満</t>
        </r>
      </text>
    </comment>
    <comment ref="D86" authorId="1" shapeId="0" xr:uid="{7075FB21-B5A5-4442-BBDA-7CC05F6A3004}">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U86" authorId="1" shapeId="0" xr:uid="{01513BA9-694F-4DFC-AD90-7DE0F58A2BC2}">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D107" authorId="1" shapeId="0" xr:uid="{EF98433F-EBF3-4B41-B1E8-B2C4AC560746}">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U107" authorId="1" shapeId="0" xr:uid="{EA1FC4F3-68BD-416B-95C5-FE61715C28ED}">
      <text>
        <r>
          <rPr>
            <sz val="14"/>
            <color indexed="81"/>
            <rFont val="HGPｺﾞｼｯｸM"/>
            <family val="3"/>
            <charset val="128"/>
          </rPr>
          <t>・特定保健指導の実施率
　　※実施結果レポート提出日から前１年以内の実績数値
　　５点　→　実施率５０％以上、または対象者0人
　　３点　→　実施率５０％未満～３０％以上
　　１点　→　実施率３０％未満　（ただし、実施率０％の場合には取組無しとして０点とする）
　　※注意：対象者が０名の場合、今後特定保健指導の案内があった際に、適切に受けさせる意思がある</t>
        </r>
      </text>
    </comment>
    <comment ref="D109" authorId="1" shapeId="0" xr:uid="{58A70137-8CE8-45C7-9DC3-71F143F81452}">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U109" authorId="1" shapeId="0" xr:uid="{8F2204C1-65CA-4133-98B6-7C904681B130}">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D125" authorId="1" shapeId="0" xr:uid="{076B0355-AF66-4AF7-AC1E-9E7DF6573059}">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U125" authorId="1" shapeId="0" xr:uid="{76EE96D1-FD0A-4737-B224-ABF52D024225}">
      <text>
        <r>
          <rPr>
            <sz val="14"/>
            <color indexed="81"/>
            <rFont val="HGPｺﾞｼｯｸM"/>
            <family val="3"/>
            <charset val="128"/>
          </rPr>
          <t>採点基準　
　５点　→　企業全体を担当する健康づくり担当者等の設置を確認できる。
　　（確認書類例）　　　　
　　〇委嘱状・任命書　〇会議録・議事録　〇公的機関への報告書</t>
        </r>
      </text>
    </comment>
    <comment ref="D127" authorId="1" shapeId="0" xr:uid="{E8ABD61F-0A20-4D01-9592-895EB3D58E6B}">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U127" authorId="1" shapeId="0" xr:uid="{5DEE5411-A751-40B0-A788-0D3964B9613C}">
      <text>
        <r>
          <rPr>
            <sz val="14"/>
            <color indexed="81"/>
            <rFont val="HGPｺﾞｼｯｸM"/>
            <family val="3"/>
            <charset val="128"/>
          </rPr>
          <t>採点のポイント
　・担当部署ではなく担当者まで決めていることが必要です。
　・企業全体の健康づくりを担当する方が設置されていることを評価します。</t>
        </r>
      </text>
    </comment>
    <comment ref="D138" authorId="1" shapeId="0" xr:uid="{D990FB44-7F2F-43D6-8A79-0EDB9920480B}">
      <text>
        <r>
          <rPr>
            <sz val="14"/>
            <color indexed="81"/>
            <rFont val="HGPｺﾞｼｯｸM"/>
            <family val="3"/>
            <charset val="128"/>
          </rPr>
          <t>採点基準　
５点　→　定期的に従業員が、企業全体の健康づくりに関する内容を話し合っていることが確認できる。
　　（確認書類例）　　　　
　　〇会議録・議事録</t>
        </r>
      </text>
    </comment>
    <comment ref="U138" authorId="1" shapeId="0" xr:uid="{01DE7CAF-8FE5-4028-A806-1B7A3EDD420B}">
      <text>
        <r>
          <rPr>
            <sz val="14"/>
            <color indexed="81"/>
            <rFont val="HGPｺﾞｼｯｸM"/>
            <family val="3"/>
            <charset val="128"/>
          </rPr>
          <t>採点基準　
５点　→　定期的に従業員が、企業全体の健康づくりに関する内容を話し合っていることが確認できる。
　　（確認書類例）　　　　
　　〇会議録・議事録</t>
        </r>
      </text>
    </comment>
    <comment ref="D140" authorId="1" shapeId="0" xr:uid="{48D34F64-61B0-4CCA-8E7D-EB2DCCE10A12}">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U140" authorId="1" shapeId="0" xr:uid="{01EE4D85-CAEB-41F5-9B2A-17B3BE2EB6ED}">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D154" authorId="1" shapeId="0" xr:uid="{30A23C9E-82E3-4179-BB24-23765CCBDA9E}">
      <text>
        <r>
          <rPr>
            <sz val="14"/>
            <color indexed="81"/>
            <rFont val="HGPｺﾞｼｯｸM"/>
            <family val="3"/>
            <charset val="128"/>
          </rPr>
          <t>採点基準　
　５点　→　健康測定機器の設置、または健康づくりへ配慮した環境整備を行っていることが確認できる。　
　　（確認書類例）　　　　
　　〇会議録・議事録　〇健康測定器設置の写真　〇職場環境の計画書　○環境整備後の写真等</t>
        </r>
      </text>
    </comment>
    <comment ref="U154" authorId="1" shapeId="0" xr:uid="{691D832C-ABAF-4801-A59A-4FFA5345281F}">
      <text>
        <r>
          <rPr>
            <sz val="14"/>
            <color indexed="81"/>
            <rFont val="HGPｺﾞｼｯｸM"/>
            <family val="3"/>
            <charset val="128"/>
          </rPr>
          <t>採点基準　
　５点　→　健康測定機器の設置、または健康づくりへ配慮した環境整備を行っていることが確認できる。　
　　（確認書類例）　　　　
　　〇会議録・議事録　〇健康測定器設置の写真　〇職場環境の計画書　○環境整備後の写真等</t>
        </r>
      </text>
    </comment>
    <comment ref="D156" authorId="1" shapeId="0" xr:uid="{836CDE6B-A593-43CE-AE50-81532FB58A39}">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U156" authorId="1" shapeId="0" xr:uid="{C12B616D-160E-447B-8CE5-E857A938D90C}">
      <text>
        <r>
          <rPr>
            <sz val="14"/>
            <color indexed="81"/>
            <rFont val="HGPｺﾞｼｯｸM"/>
            <family val="3"/>
            <charset val="128"/>
          </rPr>
          <t xml:space="preserve">採点のポイント
　・健康測定器の設置や、健康づくり環境整備は、まずは最も業務・人員が集中しているなど、企業において中心となる場所（本社など）での設置で該当します
　・上記以外の各事業場では推進していることで該当となります。
　・体温計は有るだけでは非該当です。積極的に健康づくりに活用することの周知とセット
　・利用状況については問いませんが、設置したことのエビデンスとしては有効です。
</t>
        </r>
      </text>
    </comment>
    <comment ref="D171" authorId="1" shapeId="0" xr:uid="{91713F52-A1D3-41CF-9A2C-4F20DC21902A}">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（確認書類例）　　　　
　　〇計画書　〇会議録・議事録</t>
        </r>
      </text>
    </comment>
    <comment ref="U171" authorId="1" shapeId="0" xr:uid="{78F7AB29-BCA4-4093-B6BC-660BEFD2A04F}">
      <text>
        <r>
          <rPr>
            <sz val="14"/>
            <color indexed="81"/>
            <rFont val="HGPｺﾞｼｯｸM"/>
            <family val="3"/>
            <charset val="128"/>
          </rPr>
          <t>採点基準　
　３点　→　健康に関する課題・問題点が整理されており、一覧化されるなど明確になっていることが確認できる。
　２点　→　健康に関する課題・問題点について話し合っていると確認できるが、整理されておらず明確になっていない。
　　（確認書類例）　　　　
　　〇計画書　〇会議録・議事録</t>
        </r>
      </text>
    </comment>
    <comment ref="D173" authorId="1" shapeId="0" xr:uid="{9DAB42F8-17AE-419A-9859-97D1BE8DF94D}">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U173" authorId="1" shapeId="0" xr:uid="{6C460D08-5FCA-43CE-BAED-69533F0657DE}">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D194" authorId="1" shapeId="0" xr:uid="{DF60FE19-D9BD-416C-B567-CA9D177B7FCB}">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（確認書類例）　　
　　〇計画書　スケジュール表等　〇会議録・議事録</t>
        </r>
      </text>
    </comment>
    <comment ref="U194" authorId="1" shapeId="0" xr:uid="{827D2953-98D7-4814-9F6C-D2CF3BE88A23}">
      <text>
        <r>
          <rPr>
            <sz val="14"/>
            <color indexed="81"/>
            <rFont val="HGPｺﾞｼｯｸM"/>
            <family val="3"/>
            <charset val="128"/>
          </rPr>
          <t>採点基準　
３点　→　健康づくりの目標・計画、またはスケジュール等が明確になっている。
２点　→　健康づくりの目標・計画、またはスケジュール等について話し合っていると確認できるが、
　　　　　　整理されておらず、明確になっていない。
　　（確認書類例）　　
　　〇計画書　スケジュール表等　〇会議録・議事録</t>
        </r>
      </text>
    </comment>
    <comment ref="D196" authorId="1" shapeId="0" xr:uid="{C7B88E35-6A32-4756-8697-A11714CBA90D}">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U196" authorId="1" shapeId="0" xr:uid="{777F4324-EC9B-4981-931F-33F636C6949F}">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198" authorId="1" shapeId="0" xr:uid="{DCA5A407-28CF-4CA5-8D42-B44B2D4B6553}">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210" authorId="1" shapeId="0" xr:uid="{C21D1882-B69B-443F-B8D9-A57F82E9A3FE}">
      <text>
        <r>
          <rPr>
            <sz val="14"/>
            <color indexed="81"/>
            <rFont val="HGPｺﾞｼｯｸM"/>
            <family val="3"/>
            <charset val="128"/>
          </rPr>
          <t>採点基準　
３点　→　たばこの害（喫煙・受動喫煙等）がもたらす健康被害を周知していることが確認できる。
２点　→　一部の事業場・従業員への取組となっている。（3点に該当する取組に限る）
　　（確認書類例）　　　　
　　〇配布物・掲示物　〇セミナー等の実施資料　〇研修会等による教育の資料</t>
        </r>
      </text>
    </comment>
    <comment ref="U210" authorId="1" shapeId="0" xr:uid="{C1760030-5A89-4A46-BAA8-9B0735A873F1}">
      <text>
        <r>
          <rPr>
            <sz val="14"/>
            <color indexed="81"/>
            <rFont val="HGPｺﾞｼｯｸM"/>
            <family val="3"/>
            <charset val="128"/>
          </rPr>
          <t>採点基準　
　３点　→　たばこの害（喫煙・受動喫煙等）がもたらす健康被害を周知していることが確認できる。
　２点　→　一部の事業場・従業員への取組となっている。（3点に該当する取組に限る）
　　（確認書類例）　　　　
　　〇配布物・掲示物　〇セミナー等の実施資料　〇研修会等による教育の資料</t>
        </r>
      </text>
    </comment>
    <comment ref="D212" authorId="1" shapeId="0" xr:uid="{A42AC461-E7FE-4E6F-ADBC-C1650B9E195A}">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U212" authorId="1" shapeId="0" xr:uid="{EAFA4AB5-0820-429E-BF7D-893AAB15EE11}">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D229" authorId="1" shapeId="0" xr:uid="{BD296FC9-D8BB-46F2-9A69-4DC691820F36}">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上記を、下記書面等により確認できる。
　　〇会議録・議事録
　　〇入居ビルの規程
　　〇喫煙室・喫煙所の写真
　　〇その他設置状況わかるもの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
　　</t>
        </r>
      </text>
    </comment>
    <comment ref="U229" authorId="1" shapeId="0" xr:uid="{8B87DC6A-5DD9-4623-9107-44D3804A22C7}">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【第二種施設（事務所、飲食店、宿泊施設等）】
　３点　→　屋内、屋外とも喫煙室・喫煙所が設置されておらず、かつ勤務時間内禁煙をおこなっている。
　　　　　　受動喫煙対策として、屋内・屋外とも喫煙室・喫煙所を設置していない。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屋内・屋外ともまたはどちらか一方に喫煙室・喫煙所が設置されているが、文書や掲示による周知がされていない。
　　上記を、下記書面等により確認できる。
　　〇会議録・議事録
　　〇入居ビルの規程
　　〇喫煙室・喫煙所の写真
　　〇その他設置状況わかるもの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
　　</t>
        </r>
      </text>
    </comment>
    <comment ref="D231" authorId="1" shapeId="0" xr:uid="{25E7FC66-C3CF-4513-ACCB-B8E5ECC107D3}">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U231" authorId="1" shapeId="0" xr:uid="{8C83010F-8760-4441-A181-EC501B43126E}">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D257" authorId="1" shapeId="0" xr:uid="{477FA9A0-E2AB-4D1D-8B08-E2BBF9AAEF86}">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U257" authorId="1" shapeId="0" xr:uid="{0D6448B7-B083-473B-BEFD-C018EF18641C}">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D259" authorId="1" shapeId="0" xr:uid="{D355C78A-44B3-4565-88E6-23DC7E58D13F}">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U259" authorId="1" shapeId="0" xr:uid="{FB49C86D-BF1D-4E9D-BDC5-23BEE9DE85AE}">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C268" authorId="1" shapeId="0" xr:uid="{E1E558B7-7E9C-4673-BDBB-876BD23BAE69}">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T268" authorId="1" shapeId="0" xr:uid="{87474166-B204-47B9-BB59-D5E6545C8540}">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77" authorId="1" shapeId="0" xr:uid="{8980E9B2-424E-449E-851F-2E007B29B20F}">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U277" authorId="1" shapeId="0" xr:uid="{B798CE55-85DE-4C9F-A766-FD9A6A7061BB}">
      <text>
        <r>
          <rPr>
            <sz val="14"/>
            <color indexed="81"/>
            <rFont val="HGPｺﾞｼｯｸM"/>
            <family val="3"/>
            <charset val="128"/>
          </rPr>
          <t>採点基準　
  ３点　→　食に関する情報提供・啓発等を確認できる。
　２点　→　一部の事業場・従業員への取組となっている。（3点に該当する取組に限る）
　　（確認書類例）
　　〇計画書　〇会議録・議事録　〇配布物・掲示物
　　〇セミナー等の実施資料　　　〇研修会等による教育の資料</t>
        </r>
      </text>
    </comment>
    <comment ref="D279" authorId="1" shapeId="0" xr:uid="{4D3A4A7E-0B68-497B-8D09-0C89224BB0B2}">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U279" authorId="1" shapeId="0" xr:uid="{C2F7656E-C9B4-4332-9A37-3C8D93AADC90}">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D297" authorId="1" shapeId="0" xr:uid="{2282449A-98FA-4959-8C3E-670F8F17EF79}">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（確認書類例）
　　〇計画書　〇会議録・議事録　〇配布物・掲示物
　　〇セミナー等の実施資料</t>
        </r>
      </text>
    </comment>
    <comment ref="U297" authorId="1" shapeId="0" xr:uid="{A90C6B74-EDF8-44E2-8C5D-D018B5F29424}">
      <text>
        <r>
          <rPr>
            <sz val="14"/>
            <color indexed="81"/>
            <rFont val="HGPｺﾞｼｯｸM"/>
            <family val="3"/>
            <charset val="128"/>
          </rPr>
          <t>採点基準　
  ３点　→　継続的に体操・ストレッチが実践されていることが確認できる。
　２点　→　継続的に体操・ストレッチを実践することの勧奨を確認できるが、継続的に実践されていない、
　　　　　　または実践は個人・グループの判断による
　　　　→　一部の事業場・従業員への取組となっている。（3点に該当する取組に限る）
　　（確認書類例）
　　〇計画書　〇会議録・議事録　〇配布物・掲示物
　　〇セミナー等の実施資料</t>
        </r>
      </text>
    </comment>
    <comment ref="D299" authorId="1" shapeId="0" xr:uid="{03B88D34-294A-44CF-8943-AEFB1A74127F}">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・参加率は評価に関係しません。(ただし、極端に低い場合は実践なしとなる場合もある）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U299" authorId="1" shapeId="0" xr:uid="{DAF06551-E938-408E-A3F6-3697E8660798}">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D320" authorId="1" shapeId="0" xr:uid="{F1B5AC02-FBA6-418B-816B-E59060599EC8}">
      <text>
        <r>
          <rPr>
            <sz val="14"/>
            <color indexed="81"/>
            <rFont val="HGPｺﾞｼｯｸM"/>
            <family val="3"/>
            <charset val="128"/>
          </rPr>
          <t>採点基準　
  ３点　→　歩数（運動含む）を増やす取組みを確認できる。
　２点　→　一部の事業場・従業員への取組となっている。（3点に該当する取組に限る）
　　（確認書類例）
　　〇計画書　〇会議録・議事録　〇配布物・掲示物
　　〇セミナー等の実施資料</t>
        </r>
      </text>
    </comment>
    <comment ref="U320" authorId="1" shapeId="0" xr:uid="{2501E617-DA8C-4770-9880-E5E94BC99B55}">
      <text>
        <r>
          <rPr>
            <sz val="14"/>
            <color indexed="81"/>
            <rFont val="HGPｺﾞｼｯｸM"/>
            <family val="3"/>
            <charset val="128"/>
          </rPr>
          <t>採点基準　
  ３点　→　歩数（運動含む）を増やす取組みを確認できる。
　２点　→　一部の事業場・従業員への取組となっている。（3点に該当する取組に限る）
　　（確認書類例）
　　〇計画書　〇会議録・議事録　〇配布物・掲示物
　　〇セミナー等の実施資料</t>
        </r>
      </text>
    </comment>
    <comment ref="D322" authorId="1" shapeId="0" xr:uid="{910E85DE-1275-4583-A3AA-AC458205511B}">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U322" authorId="1" shapeId="0" xr:uid="{0F32B1CA-1117-44E3-9F88-77631F0125D6}">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C331" authorId="1" shapeId="0" xr:uid="{ADC92F4F-7908-4D1C-8FD4-8B7D2CC4CD5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331" authorId="1" shapeId="0" xr:uid="{BAA73C89-732E-4B4F-A122-46AD07659E4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40" authorId="1" shapeId="0" xr:uid="{F87E75CE-DDF8-47A0-A07C-88D3467AB20E}">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（確認書類例）
　　〇会議録・議事録　〇配布物・掲示物
　　〇セミナー等の実施資料　〇研修会等による教育の資料</t>
        </r>
      </text>
    </comment>
    <comment ref="U340" authorId="1" shapeId="0" xr:uid="{48FE14DD-C012-43EA-9819-F31A5636C3FD}">
      <text>
        <r>
          <rPr>
            <sz val="14"/>
            <color indexed="81"/>
            <rFont val="HGPｺﾞｼｯｸM"/>
            <family val="3"/>
            <charset val="128"/>
          </rPr>
          <t>採点基準　
　３点　→　全従業員への心の健康に関する理解の普及のための研修、情報提供等（セルフケア）を実施していることが
　　　　　　確認できる。
　２点　→　心の健康に関する管理職等への教育研修のみ実施していることが確認できる。
　　　　→　一部の事業場・従業員への取組となっている。（3点に該当する取組に限る）
　　（確認書類例）
　　〇会議録・議事録　〇配布物・掲示物
　　〇セミナー等の実施資料　〇研修会等による教育の資料</t>
        </r>
      </text>
    </comment>
    <comment ref="D342" authorId="1" shapeId="0" xr:uid="{C16094E9-7776-4E5A-BE83-1271DAA46F8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U342" authorId="1" shapeId="0" xr:uid="{98ACFE15-9498-4E06-BA36-2CBB087E5BC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D362" authorId="1" shapeId="0" xr:uid="{4FA400A7-F88B-47A5-A71C-F4B3208030A4}">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U362" authorId="1" shapeId="0" xr:uid="{3EE3F939-EA03-4B59-8902-D7049AF61327}">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D364" authorId="1" shapeId="0" xr:uid="{EA165F89-EC8F-400F-8913-7CC89FA26EE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U364" authorId="1" shapeId="0" xr:uid="{7A22B50B-3E77-4825-97A9-CEAAFF0ED288}">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
　・ハラスメント相談窓口のみ設置され、他にメンタルヘルス相談窓口の設置がない場合は減点対象となります。
　・外部相談窓口の設置は、周知されていなければ設置と認められません。</t>
        </r>
      </text>
    </comment>
    <comment ref="D390" authorId="1" shapeId="0" xr:uid="{BCBE6940-FFFC-4DCE-8D0E-C2628A31635E}">
      <text>
        <r>
          <rPr>
            <sz val="14"/>
            <color indexed="81"/>
            <rFont val="HGPｺﾞｼｯｸM"/>
            <family val="3"/>
            <charset val="128"/>
          </rPr>
          <t>採点基準　
　３点　→　性差に応じた健康課題（女性特有の健康課題等）に関する情報を、性差、年齢、その他の事業所内の属性等に関わらず
　　　　　　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390" authorId="1" shapeId="0" xr:uid="{DA523E6C-24C8-4F3D-A6D4-6B672FBB61CC}">
      <text>
        <r>
          <rPr>
            <sz val="14"/>
            <color indexed="81"/>
            <rFont val="HGPｺﾞｼｯｸM"/>
            <family val="3"/>
            <charset val="128"/>
          </rPr>
          <t>採点基準　
　３点　→　性差に応じた健康課題（女性特有の健康課題等）に関する情報を、性差、年齢、その他の事業所内の属性等に関わらず
　　　　　　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392" authorId="1" shapeId="0" xr:uid="{1E6F9C65-A3A4-4D30-880D-0B79641D234D}">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U392" authorId="1" shapeId="0" xr:uid="{31869C6E-BEF0-4A77-B9B8-46A62EFFF551}">
      <text>
        <r>
          <rPr>
            <sz val="14"/>
            <color indexed="81"/>
            <rFont val="HGPｺﾞｼｯｸM"/>
            <family val="3"/>
            <charset val="128"/>
          </rPr>
          <t>採点のポイント
　・→女性特有の健康課題が中心になるものの、必ずしも女性特有に限られない。
　男性特有の健康課題でもよい</t>
        </r>
      </text>
    </comment>
    <comment ref="D409" authorId="1" shapeId="0" xr:uid="{F9ED174D-7782-4629-BD34-6492F3908EE3}">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〇会議録・議事録　〇配布物・掲示物</t>
        </r>
      </text>
    </comment>
    <comment ref="U409" authorId="1" shapeId="0" xr:uid="{512020E9-1C0A-435E-91DF-767B2C5BFDF9}">
      <text>
        <r>
          <rPr>
            <sz val="14"/>
            <color indexed="81"/>
            <rFont val="HGPｺﾞｼｯｸM"/>
            <family val="3"/>
            <charset val="128"/>
          </rPr>
          <t>採点基準　
　３点　→　相談窓口の設置・周知、その他の取組により、性差に応じた健康課題（女性特有の健康課題等）に対する取組みを
　　　　　　確認できる。
　２点　→　一部の事業場・従業員への取組となっている。（3点に該当する取組に限る）
　　〇会議録・議事録　〇配布物・掲示物</t>
        </r>
      </text>
    </comment>
    <comment ref="D411" authorId="1" shapeId="0" xr:uid="{C7E45F64-4A5A-42C7-9515-96EADA6FA48F}">
      <text>
        <r>
          <rPr>
            <sz val="14"/>
            <color indexed="81"/>
            <rFont val="HGPｺﾞｼｯｸM"/>
            <family val="3"/>
            <charset val="128"/>
          </rPr>
          <t>採点のポイント
　・相談窓口は設置だけでなく周知されていなければ該当しません。
　・</t>
        </r>
      </text>
    </comment>
    <comment ref="U411" authorId="1" shapeId="0" xr:uid="{A91E1F9F-25AB-4CE6-B2DD-9D3CAE1110CD}">
      <text>
        <r>
          <rPr>
            <sz val="14"/>
            <color indexed="81"/>
            <rFont val="HGPｺﾞｼｯｸM"/>
            <family val="3"/>
            <charset val="128"/>
          </rPr>
          <t>採点のポイント
　・相談窓口は設置だけでなく周知されていなければ該当しません。
　・</t>
        </r>
      </text>
    </comment>
    <comment ref="D427" authorId="1" shapeId="0" xr:uid="{820D9CB9-B0DA-45FB-8900-342EB9BD8C96}">
      <text>
        <r>
          <rPr>
            <sz val="14"/>
            <color indexed="81"/>
            <rFont val="HGPｺﾞｼｯｸM"/>
            <family val="3"/>
            <charset val="128"/>
          </rPr>
          <t>採点基準　
  ３点　→　睡眠と健康の関係、または睡眠の基本的な知識等について、周知していることが確認できる。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27" authorId="1" shapeId="0" xr:uid="{620E7F4B-0C3F-43F9-8490-626EB247BBDF}">
      <text>
        <r>
          <rPr>
            <sz val="14"/>
            <color indexed="81"/>
            <rFont val="HGPｺﾞｼｯｸM"/>
            <family val="3"/>
            <charset val="128"/>
          </rPr>
          <t>採点基準　
  ３点　→　睡眠と健康の関係、または睡眠の基本的な知識等について、周知していることが確認できる。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447" authorId="1" shapeId="0" xr:uid="{1EF139BC-E289-4364-BF29-474109DA5B0A}">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（確認書類例）
　　〇会議録・議事録　〇配布物・掲示物</t>
        </r>
      </text>
    </comment>
    <comment ref="U447" authorId="1" shapeId="0" xr:uid="{F8AC774C-9470-440B-A57F-263BD2678949}">
      <text>
        <r>
          <rPr>
            <sz val="14"/>
            <color indexed="81"/>
            <rFont val="HGPｺﾞｼｯｸM"/>
            <family val="3"/>
            <charset val="128"/>
          </rPr>
          <t>採点基準　
  ３点　→　質・量ともに十分な睡眠時間を確保・向上させるための取組みを確認できる。
　２点　→　一部の事業場・従業員への取組となっている。（3点に該当する取組に限る）
　　（確認書類例）
　　〇会議録・議事録　〇配布物・掲示物</t>
        </r>
      </text>
    </comment>
    <comment ref="D463" authorId="1" shapeId="0" xr:uid="{D7E2968E-3863-404C-9F87-3ACCC0A7B422}">
      <text>
        <r>
          <rPr>
            <sz val="14"/>
            <color indexed="81"/>
            <rFont val="HGPｺﾞｼｯｸM"/>
            <family val="3"/>
            <charset val="128"/>
          </rPr>
          <t>採点基準　
　３点　→　歯・口腔の健康を保つための基本的な情報を、周知していることが確認できる。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63" authorId="1" shapeId="0" xr:uid="{60A55A7C-5FEF-4CE9-BA6D-B6FFCB6B40B1}">
      <text>
        <r>
          <rPr>
            <sz val="14"/>
            <color indexed="81"/>
            <rFont val="HGPｺﾞｼｯｸM"/>
            <family val="3"/>
            <charset val="128"/>
          </rPr>
          <t>採点基準　
　３点　→　歯・口腔の健康を保つための基本的な情報を、周知していることが確認できる。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465" authorId="1" shapeId="0" xr:uid="{0E8D8C5E-2BFA-4534-B993-C7E3F567AA13}">
      <text>
        <r>
          <rPr>
            <sz val="14"/>
            <color indexed="81"/>
            <rFont val="HGPｺﾞｼｯｸM"/>
            <family val="3"/>
            <charset val="128"/>
          </rPr>
          <t>採点のポイント
　・　歯磨きの仕方、デンタルフロスや歯間ブラシの使い方も周知に含まれる</t>
        </r>
      </text>
    </comment>
    <comment ref="U465" authorId="1" shapeId="0" xr:uid="{556B0EEA-B4A9-4D2A-9C8A-5528307AC392}">
      <text>
        <r>
          <rPr>
            <sz val="14"/>
            <color indexed="81"/>
            <rFont val="HGPｺﾞｼｯｸM"/>
            <family val="3"/>
            <charset val="128"/>
          </rPr>
          <t>採点のポイント
　・　歯磨きの仕方、デンタルフロスや歯間ブラシの使い方も周知に含まれる</t>
        </r>
      </text>
    </comment>
    <comment ref="T474" authorId="1" shapeId="0" xr:uid="{ACB60FFE-1970-4ACA-B950-7F50C9E53037}">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483" authorId="1" shapeId="0" xr:uid="{76A7DA16-8C96-4C2C-9BB6-07C7FF5284F1}">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（確認書類例）
　　　〇配布物・掲示物　〇健診案内・申込書等　〇研修会等による教育の資料</t>
        </r>
      </text>
    </comment>
    <comment ref="U483" authorId="1" shapeId="0" xr:uid="{42007A7E-532A-4D99-A25B-E26972A55882}">
      <text>
        <r>
          <rPr>
            <sz val="14"/>
            <color indexed="81"/>
            <rFont val="HGPｺﾞｼｯｸM"/>
            <family val="3"/>
            <charset val="128"/>
          </rPr>
          <t>採点基準　
  ３点　→　定期的な歯科健診・歯科検診の受診勧奨、または受診を促進する取組みを確認できる。　　
　２点　→　一部の事業場・従業員への取組となっている。（3点に該当する取組に限る）
　　（確認書類例）
　　　〇配布物・掲示物　〇健診案内・申込書等　〇研修会等による教育の資料</t>
        </r>
      </text>
    </comment>
    <comment ref="D499" authorId="1" shapeId="0" xr:uid="{20C0D859-0362-4A69-902E-1818A29FA89C}">
      <text>
        <r>
          <rPr>
            <sz val="14"/>
            <color indexed="81"/>
            <rFont val="HGPｺﾞｼｯｸM"/>
            <family val="3"/>
            <charset val="128"/>
          </rPr>
          <t>採点基準　
　３点　→　過度な飲酒がもたらす心身への悪影響、リスクについて、周知していることが確認できる。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U499" authorId="1" shapeId="0" xr:uid="{294C7A19-38B7-4B19-9E4C-28CB9F2AF156}">
      <text>
        <r>
          <rPr>
            <sz val="14"/>
            <color indexed="81"/>
            <rFont val="HGPｺﾞｼｯｸM"/>
            <family val="3"/>
            <charset val="128"/>
          </rPr>
          <t>採点基準　
　３点　→　過度な飲酒がもたらす心身への悪影響、リスクについて、周知していることが確認できる。
　２点　→　一部の事業場・従業員への取組となっている。（3点に該当する取組に限る）
　　（確認書類例）
　　〇配布物・掲示物　〇研修会・セミナー等の実施資料　〇研修会等による教育の資料</t>
        </r>
      </text>
    </comment>
    <comment ref="D518" authorId="1" shapeId="0" xr:uid="{9FE84328-7C15-4B9E-8572-36760EA8323E}">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（確認書類例）
　　〇会議録・議事録　〇配布物・掲示物</t>
        </r>
      </text>
    </comment>
    <comment ref="U518" authorId="1" shapeId="0" xr:uid="{2A6CA11A-CCAD-4447-B114-2B43FEA6D9DF}">
      <text>
        <r>
          <rPr>
            <sz val="14"/>
            <color indexed="81"/>
            <rFont val="HGPｺﾞｼｯｸM"/>
            <family val="3"/>
            <charset val="128"/>
          </rPr>
          <t>採点基準　
　３点　→　個人ごとの飲酒量を決めるなど、健康に配慮した飲酒を促すような取組みを確認できる。
　２点　→　一部の事業場・従業員への取組となっている。（3点に該当する取組に限る）
　　（確認書類例）
　　〇会議録・議事録　〇配布物・掲示物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TYO-05</author>
  </authors>
  <commentList>
    <comment ref="AQ2" authorId="0" shapeId="0" xr:uid="{11592E2C-22B3-400C-9174-05A64353136E}">
      <text>
        <r>
          <rPr>
            <sz val="6"/>
            <color indexed="81"/>
            <rFont val="BIZ UDPゴシック"/>
            <family val="3"/>
            <charset val="128"/>
          </rPr>
          <t>採点者補正欄に入力あった場合は採点者補正欄の企業IDとなる</t>
        </r>
      </text>
    </comment>
    <comment ref="A7" authorId="0" shapeId="0" xr:uid="{FDA24836-4259-4CCC-BEBB-C5D900A68B02}">
      <text>
        <r>
          <rPr>
            <sz val="6"/>
            <color indexed="18"/>
            <rFont val="BIZ UDPゴシック"/>
            <family val="3"/>
            <charset val="128"/>
          </rPr>
          <t>採点者補正欄に入力あった場合は採点者補正欄となる</t>
        </r>
      </text>
    </comment>
    <comment ref="CV7" authorId="0" shapeId="0" xr:uid="{884EE953-3D41-4F32-90D4-F3E1FF0FB598}">
      <text>
        <r>
          <rPr>
            <sz val="6"/>
            <color indexed="81"/>
            <rFont val="BIZ UDPゴシック"/>
            <family val="3"/>
            <charset val="128"/>
          </rPr>
          <t>採点者補正欄に入力あった場合は採点者補正欄の企業IDとなる</t>
        </r>
      </text>
    </comment>
  </commentList>
</comments>
</file>

<file path=xl/sharedStrings.xml><?xml version="1.0" encoding="utf-8"?>
<sst xmlns="http://schemas.openxmlformats.org/spreadsheetml/2006/main" count="4615" uniqueCount="1106">
  <si>
    <t>取組
分野</t>
    <rPh sb="0" eb="2">
      <t>トリクミ</t>
    </rPh>
    <rPh sb="3" eb="5">
      <t>ブンヤ</t>
    </rPh>
    <phoneticPr fontId="5"/>
  </si>
  <si>
    <t>点</t>
    <rPh sb="0" eb="1">
      <t>テン</t>
    </rPh>
    <phoneticPr fontId="5"/>
  </si>
  <si>
    <t>☑</t>
  </si>
  <si>
    <t>□</t>
  </si>
  <si>
    <t>ミーティング・会議名</t>
    <rPh sb="7" eb="10">
      <t>カイギメイ</t>
    </rPh>
    <phoneticPr fontId="4"/>
  </si>
  <si>
    <t>セミナー・研修会の開催、情報提供の実施</t>
    <rPh sb="5" eb="7">
      <t>ケンシュウ</t>
    </rPh>
    <rPh sb="7" eb="8">
      <t>カイ</t>
    </rPh>
    <rPh sb="9" eb="11">
      <t>カイサイ</t>
    </rPh>
    <rPh sb="12" eb="16">
      <t>ジョウホウテイキョウ</t>
    </rPh>
    <rPh sb="17" eb="19">
      <t>ジッシ</t>
    </rPh>
    <phoneticPr fontId="4"/>
  </si>
  <si>
    <t>③</t>
    <phoneticPr fontId="4"/>
  </si>
  <si>
    <t>⑤</t>
    <phoneticPr fontId="4"/>
  </si>
  <si>
    <t>⑦</t>
    <phoneticPr fontId="4"/>
  </si>
  <si>
    <t>⑧</t>
    <phoneticPr fontId="4"/>
  </si>
  <si>
    <t>⑨</t>
    <phoneticPr fontId="4"/>
  </si>
  <si>
    <t>⑩</t>
    <phoneticPr fontId="4"/>
  </si>
  <si>
    <t>-</t>
    <phoneticPr fontId="4"/>
  </si>
  <si>
    <t>健診の必要性を従業員へ周知していますか？</t>
    <phoneticPr fontId="4"/>
  </si>
  <si>
    <t>取組期間１ヵ月未満</t>
    <rPh sb="0" eb="4">
      <t>トリクミキカン</t>
    </rPh>
    <rPh sb="6" eb="9">
      <t>ゲツミマン</t>
    </rPh>
    <phoneticPr fontId="4"/>
  </si>
  <si>
    <t>気になることを相談できる職場の雰囲気を作っていますか？</t>
    <phoneticPr fontId="4"/>
  </si>
  <si>
    <t>受動喫煙防止策を講じていますか？</t>
    <phoneticPr fontId="4"/>
  </si>
  <si>
    <t>従業員にたばこの害について周知活動をしていますか？</t>
    <phoneticPr fontId="4"/>
  </si>
  <si>
    <t>階段の活用など歩数を増やす工夫をしていますか？</t>
    <phoneticPr fontId="4"/>
  </si>
  <si>
    <t>業務中などに体操やストレッチを取り入れていますか？</t>
    <phoneticPr fontId="4"/>
  </si>
  <si>
    <t>健診の結果、特定保健指導となった該当者は、特定保健指導を受けてますか？</t>
    <phoneticPr fontId="4"/>
  </si>
  <si>
    <t>健康づくりを担当する担当者を決めていますか？</t>
    <phoneticPr fontId="4"/>
  </si>
  <si>
    <t>従業員の日頃の飲み物に気を付けていますか？</t>
    <phoneticPr fontId="4"/>
  </si>
  <si>
    <t>従業員が健康づくりを話し合える場はありますか？</t>
    <phoneticPr fontId="4"/>
  </si>
  <si>
    <t>健康づくりの目標・計画・進捗管理を行っていますか？</t>
    <phoneticPr fontId="4"/>
  </si>
  <si>
    <t>職場の健康課題を考えたり問題の整理を行っていますか？</t>
    <phoneticPr fontId="4"/>
  </si>
  <si>
    <t>健康測定機器等を設置していますか？</t>
    <phoneticPr fontId="4"/>
  </si>
  <si>
    <t>①</t>
  </si>
  <si>
    <t>②</t>
  </si>
  <si>
    <t>④</t>
  </si>
  <si>
    <t>⑥</t>
  </si>
  <si>
    <t>⑪</t>
  </si>
  <si>
    <t>⑫</t>
  </si>
  <si>
    <t>⑬</t>
  </si>
  <si>
    <t>⑭</t>
  </si>
  <si>
    <t>⑮</t>
  </si>
  <si>
    <t>⑯</t>
  </si>
  <si>
    <t>⑰</t>
  </si>
  <si>
    <t>⑱</t>
  </si>
  <si>
    <t>未実施の事業所（支店・営業所等）有</t>
  </si>
  <si>
    <t>‐</t>
    <phoneticPr fontId="4"/>
  </si>
  <si>
    <t>取組内容（周知）が不十分、または明確に確認出来ないため</t>
  </si>
  <si>
    <t>取組内容（周知）が不十分、または明確に確認出来ないため（点数は前回に同じ）</t>
  </si>
  <si>
    <t>未実施、または取組みが確認できないため（点数は前回に同じ）</t>
  </si>
  <si>
    <t>管理職研修のみのため</t>
  </si>
  <si>
    <t>ハラスメント関連のみの取組のため</t>
    <rPh sb="11" eb="13">
      <t>トリクミ</t>
    </rPh>
    <phoneticPr fontId="4"/>
  </si>
  <si>
    <t>ハラスメント窓口のみ</t>
    <phoneticPr fontId="4"/>
  </si>
  <si>
    <t>朝礼での声掛けのみのため</t>
    <phoneticPr fontId="4"/>
  </si>
  <si>
    <t>未実施の事業所（支店・営業所等）有</t>
    <phoneticPr fontId="4"/>
  </si>
  <si>
    <t>④</t>
    <phoneticPr fontId="5"/>
  </si>
  <si>
    <t>①</t>
    <phoneticPr fontId="5"/>
  </si>
  <si>
    <t>②</t>
    <phoneticPr fontId="5"/>
  </si>
  <si>
    <t>③</t>
    <phoneticPr fontId="5"/>
  </si>
  <si>
    <t>⑤</t>
    <phoneticPr fontId="5"/>
  </si>
  <si>
    <t>⑥</t>
    <phoneticPr fontId="5"/>
  </si>
  <si>
    <t>⑦</t>
    <phoneticPr fontId="5"/>
  </si>
  <si>
    <t>⑧</t>
    <phoneticPr fontId="5"/>
  </si>
  <si>
    <t>⑨</t>
    <phoneticPr fontId="5"/>
  </si>
  <si>
    <t>⑩</t>
    <phoneticPr fontId="5"/>
  </si>
  <si>
    <t>⑫</t>
    <phoneticPr fontId="5"/>
  </si>
  <si>
    <t>⑬</t>
    <phoneticPr fontId="4"/>
  </si>
  <si>
    <t>⑱</t>
    <phoneticPr fontId="5"/>
  </si>
  <si>
    <t>⑰</t>
    <phoneticPr fontId="5"/>
  </si>
  <si>
    <t>⑯</t>
    <phoneticPr fontId="5"/>
  </si>
  <si>
    <t>⑮</t>
    <phoneticPr fontId="4"/>
  </si>
  <si>
    <t>⑭</t>
    <phoneticPr fontId="5"/>
  </si>
  <si>
    <t>全事業場・全従業員を対象</t>
    <rPh sb="0" eb="3">
      <t>ゼンジギョウ</t>
    </rPh>
    <rPh sb="3" eb="4">
      <t>バ</t>
    </rPh>
    <rPh sb="5" eb="9">
      <t>ゼンジュウギョウイン</t>
    </rPh>
    <rPh sb="10" eb="12">
      <t>タイショウ</t>
    </rPh>
    <phoneticPr fontId="4"/>
  </si>
  <si>
    <t>一部の事業場・一部の従業員を対象</t>
    <rPh sb="7" eb="9">
      <t>イチブ</t>
    </rPh>
    <rPh sb="10" eb="13">
      <t>ジュウギョウイン</t>
    </rPh>
    <rPh sb="14" eb="16">
      <t>タイショウ</t>
    </rPh>
    <phoneticPr fontId="4"/>
  </si>
  <si>
    <t>■実施場所・実施対象者</t>
    <rPh sb="1" eb="5">
      <t>ジッシバショ</t>
    </rPh>
    <rPh sb="6" eb="11">
      <t>ジッシタイショウシャ</t>
    </rPh>
    <phoneticPr fontId="4"/>
  </si>
  <si>
    <t>健診結果が「要医療」など再度検査が必要な人に受診を勧めてますか？</t>
    <phoneticPr fontId="4"/>
  </si>
  <si>
    <t>取組期間6ヵ月以上</t>
    <rPh sb="0" eb="4">
      <t>トリクミキカン</t>
    </rPh>
    <rPh sb="7" eb="9">
      <t>イジョウ</t>
    </rPh>
    <phoneticPr fontId="4"/>
  </si>
  <si>
    <t>■取組状況</t>
    <rPh sb="1" eb="5">
      <t>トリクミジョウキョウ</t>
    </rPh>
    <phoneticPr fontId="4"/>
  </si>
  <si>
    <t>→取組の開始年月</t>
    <rPh sb="1" eb="3">
      <t>トリクミ</t>
    </rPh>
    <rPh sb="4" eb="6">
      <t>カイシ</t>
    </rPh>
    <rPh sb="6" eb="8">
      <t>ネンゲツ</t>
    </rPh>
    <phoneticPr fontId="4"/>
  </si>
  <si>
    <t>■その他記入欄（取組の補足説明等）</t>
    <phoneticPr fontId="4"/>
  </si>
  <si>
    <t>体温計（健康のために利用すること周知あり）</t>
    <rPh sb="0" eb="3">
      <t>タイオンケイ</t>
    </rPh>
    <rPh sb="4" eb="6">
      <t>ケンコウ</t>
    </rPh>
    <rPh sb="10" eb="12">
      <t>リヨウ</t>
    </rPh>
    <rPh sb="16" eb="18">
      <t>シュウチ</t>
    </rPh>
    <phoneticPr fontId="4"/>
  </si>
  <si>
    <t>血圧計、体組成計、心電図、自立式非接触型体温計・サーマルカメラ等</t>
    <rPh sb="0" eb="3">
      <t>ケツアツケイ</t>
    </rPh>
    <rPh sb="4" eb="8">
      <t>タイソセイケイ</t>
    </rPh>
    <rPh sb="9" eb="12">
      <t>シンデンズ</t>
    </rPh>
    <rPh sb="13" eb="15">
      <t>ジリツ</t>
    </rPh>
    <rPh sb="15" eb="16">
      <t>シキ</t>
    </rPh>
    <rPh sb="16" eb="17">
      <t>ヒ</t>
    </rPh>
    <rPh sb="17" eb="19">
      <t>セッショク</t>
    </rPh>
    <rPh sb="19" eb="20">
      <t>ガタ</t>
    </rPh>
    <rPh sb="20" eb="23">
      <t>タイオンケイ</t>
    </rPh>
    <rPh sb="31" eb="32">
      <t>トウ</t>
    </rPh>
    <phoneticPr fontId="4"/>
  </si>
  <si>
    <t>回</t>
    <rPh sb="0" eb="1">
      <t>カイ</t>
    </rPh>
    <phoneticPr fontId="4"/>
  </si>
  <si>
    <t>■実施場所・実施対象者(必須）</t>
    <rPh sb="1" eb="5">
      <t>ジッシバショ</t>
    </rPh>
    <rPh sb="6" eb="11">
      <t>ジッシタイショウシャ</t>
    </rPh>
    <rPh sb="12" eb="14">
      <t>ヒッス</t>
    </rPh>
    <phoneticPr fontId="4"/>
  </si>
  <si>
    <t>健診結果・アンケート等の内部調査により健康課題を把握</t>
    <rPh sb="0" eb="4">
      <t>ケンシンケッカ</t>
    </rPh>
    <rPh sb="10" eb="11">
      <t>トウ</t>
    </rPh>
    <rPh sb="12" eb="16">
      <t>ナイブチョウサ</t>
    </rPh>
    <rPh sb="19" eb="23">
      <t>ケンコウカダイ</t>
    </rPh>
    <rPh sb="24" eb="26">
      <t>ハアク</t>
    </rPh>
    <phoneticPr fontId="4"/>
  </si>
  <si>
    <t>↓内容にチェック（該当するものすべて）</t>
    <rPh sb="1" eb="3">
      <t>ナイヨウ</t>
    </rPh>
    <rPh sb="9" eb="11">
      <t>ガイトウ</t>
    </rPh>
    <phoneticPr fontId="4"/>
  </si>
  <si>
    <t>ポスター掲示等実際の掲示物による周知</t>
    <rPh sb="4" eb="6">
      <t>ケイジ</t>
    </rPh>
    <rPh sb="6" eb="7">
      <t>トウ</t>
    </rPh>
    <rPh sb="7" eb="9">
      <t>ジッサイ</t>
    </rPh>
    <rPh sb="10" eb="13">
      <t>ケイジブツ</t>
    </rPh>
    <rPh sb="16" eb="18">
      <t>シュウチ</t>
    </rPh>
    <phoneticPr fontId="4"/>
  </si>
  <si>
    <t>社内イントラ・グループウェア・ポータルサイト等ICTを活用し周知</t>
    <rPh sb="0" eb="2">
      <t>シャナイ</t>
    </rPh>
    <rPh sb="22" eb="23">
      <t>トウ</t>
    </rPh>
    <rPh sb="27" eb="29">
      <t>カツヨウ</t>
    </rPh>
    <rPh sb="30" eb="32">
      <t>シュウチ</t>
    </rPh>
    <phoneticPr fontId="4"/>
  </si>
  <si>
    <t>社内自動販売機等へ糖質・カロリー表示等の工夫・注意喚起</t>
    <rPh sb="0" eb="2">
      <t>シャナイ</t>
    </rPh>
    <rPh sb="2" eb="7">
      <t>ジドウハンバイキ</t>
    </rPh>
    <rPh sb="7" eb="8">
      <t>トウ</t>
    </rPh>
    <rPh sb="9" eb="11">
      <t>トウシツ</t>
    </rPh>
    <rPh sb="16" eb="18">
      <t>ヒョウジ</t>
    </rPh>
    <rPh sb="18" eb="19">
      <t>トウ</t>
    </rPh>
    <rPh sb="20" eb="22">
      <t>クフウ</t>
    </rPh>
    <rPh sb="23" eb="27">
      <t>チュウイカンキ</t>
    </rPh>
    <phoneticPr fontId="4"/>
  </si>
  <si>
    <t>ポスター掲示等実際の掲示物による情報提供</t>
    <rPh sb="4" eb="6">
      <t>ケイジ</t>
    </rPh>
    <rPh sb="6" eb="7">
      <t>トウ</t>
    </rPh>
    <rPh sb="7" eb="9">
      <t>ジッサイ</t>
    </rPh>
    <rPh sb="10" eb="13">
      <t>ケイジブツ</t>
    </rPh>
    <rPh sb="16" eb="20">
      <t>ジョウホウテイキョウ</t>
    </rPh>
    <phoneticPr fontId="4"/>
  </si>
  <si>
    <t>社内イントラ・グループウェア・ポータルサイト等ICTを活用し情報提供</t>
    <rPh sb="0" eb="2">
      <t>シャナイ</t>
    </rPh>
    <rPh sb="22" eb="23">
      <t>トウ</t>
    </rPh>
    <rPh sb="27" eb="29">
      <t>カツヨウ</t>
    </rPh>
    <rPh sb="30" eb="34">
      <t>ジョウホウテイキョウ</t>
    </rPh>
    <phoneticPr fontId="4"/>
  </si>
  <si>
    <t>社員食堂を有効利用した取組　（社員食堂があるのみは対象外）</t>
    <rPh sb="0" eb="4">
      <t>シャインショクドウ</t>
    </rPh>
    <rPh sb="5" eb="7">
      <t>ユウコウ</t>
    </rPh>
    <rPh sb="7" eb="9">
      <t>リヨウ</t>
    </rPh>
    <rPh sb="11" eb="13">
      <t>トリクミ</t>
    </rPh>
    <rPh sb="15" eb="19">
      <t>シャインショクドウ</t>
    </rPh>
    <rPh sb="25" eb="28">
      <t>タイショウガイ</t>
    </rPh>
    <phoneticPr fontId="4"/>
  </si>
  <si>
    <t>セミナー・研修会の開催による体操・ストレッチの推奨や実施方法の周知</t>
    <rPh sb="14" eb="16">
      <t>タイソウ</t>
    </rPh>
    <rPh sb="23" eb="25">
      <t>スイショウ</t>
    </rPh>
    <rPh sb="26" eb="30">
      <t>ジッシホウホウ</t>
    </rPh>
    <rPh sb="31" eb="33">
      <t>シュウチ</t>
    </rPh>
    <phoneticPr fontId="4"/>
  </si>
  <si>
    <t>通知等による体操・ストレッチの推奨や実施方法の周知</t>
    <rPh sb="0" eb="2">
      <t>ツウチ</t>
    </rPh>
    <rPh sb="2" eb="3">
      <t>トウ</t>
    </rPh>
    <rPh sb="6" eb="8">
      <t>タイソウ</t>
    </rPh>
    <rPh sb="15" eb="17">
      <t>スイショウ</t>
    </rPh>
    <rPh sb="18" eb="22">
      <t>ジッシホウホウ</t>
    </rPh>
    <rPh sb="23" eb="25">
      <t>シュウチ</t>
    </rPh>
    <phoneticPr fontId="4"/>
  </si>
  <si>
    <t>ウォーキングイベントの開催 (健保組合主催の周知のみは除く）</t>
    <rPh sb="11" eb="13">
      <t>カイサイ</t>
    </rPh>
    <rPh sb="15" eb="19">
      <t>ケンポクミアイ</t>
    </rPh>
    <rPh sb="19" eb="21">
      <t>シュサイ</t>
    </rPh>
    <rPh sb="22" eb="24">
      <t>シュウチ</t>
    </rPh>
    <rPh sb="27" eb="28">
      <t>ノゾ</t>
    </rPh>
    <phoneticPr fontId="4"/>
  </si>
  <si>
    <t>その他の取組</t>
    <rPh sb="2" eb="3">
      <t>タ</t>
    </rPh>
    <rPh sb="4" eb="6">
      <t>トリクミ</t>
    </rPh>
    <phoneticPr fontId="4"/>
  </si>
  <si>
    <t>相談窓口を従業員に周知している</t>
    <rPh sb="0" eb="2">
      <t>ソウダン</t>
    </rPh>
    <rPh sb="2" eb="4">
      <t>マドクチ</t>
    </rPh>
    <rPh sb="5" eb="8">
      <t>ジュウギョウイン</t>
    </rPh>
    <rPh sb="9" eb="11">
      <t>シュウチ</t>
    </rPh>
    <phoneticPr fontId="4"/>
  </si>
  <si>
    <t>セルフケアに関するの取組を実施している</t>
    <rPh sb="6" eb="7">
      <t>カン</t>
    </rPh>
    <rPh sb="10" eb="12">
      <t>トリクミ</t>
    </rPh>
    <rPh sb="13" eb="15">
      <t>ジッシ</t>
    </rPh>
    <phoneticPr fontId="4"/>
  </si>
  <si>
    <t>その他の取組→</t>
    <rPh sb="2" eb="3">
      <t>タ</t>
    </rPh>
    <rPh sb="4" eb="6">
      <t>トリクミ</t>
    </rPh>
    <phoneticPr fontId="4"/>
  </si>
  <si>
    <t>ラインによるケアに関する取組（ラインケア研修）を実施している</t>
    <rPh sb="9" eb="10">
      <t>カン</t>
    </rPh>
    <rPh sb="12" eb="14">
      <t>トリクミ</t>
    </rPh>
    <rPh sb="20" eb="22">
      <t>ケンシュウ</t>
    </rPh>
    <rPh sb="24" eb="26">
      <t>ジッシ</t>
    </rPh>
    <phoneticPr fontId="4"/>
  </si>
  <si>
    <t>糖質・カロリー高い飲料を飲み過ぎへの配慮・注意喚起等行っている</t>
    <rPh sb="0" eb="2">
      <t>トウシツ</t>
    </rPh>
    <rPh sb="7" eb="8">
      <t>タカ</t>
    </rPh>
    <rPh sb="9" eb="11">
      <t>インリョウ</t>
    </rPh>
    <rPh sb="12" eb="13">
      <t>ノ</t>
    </rPh>
    <rPh sb="14" eb="15">
      <t>ス</t>
    </rPh>
    <rPh sb="18" eb="20">
      <t>ハイリョ</t>
    </rPh>
    <rPh sb="21" eb="25">
      <t>チュウイカンキ</t>
    </rPh>
    <rPh sb="25" eb="26">
      <t>トウ</t>
    </rPh>
    <rPh sb="26" eb="27">
      <t>オコナ</t>
    </rPh>
    <phoneticPr fontId="4"/>
  </si>
  <si>
    <t>↓窓口設置方法にチェック（該当するものすべて）</t>
    <rPh sb="1" eb="3">
      <t>マドクチ</t>
    </rPh>
    <rPh sb="3" eb="5">
      <t>セッチ</t>
    </rPh>
    <rPh sb="5" eb="7">
      <t>ホウホウ</t>
    </rPh>
    <rPh sb="13" eb="15">
      <t>ガイトウ</t>
    </rPh>
    <phoneticPr fontId="4"/>
  </si>
  <si>
    <t xml:space="preserve"> ↓取組実施方法にチェック（該当するものすべて）</t>
    <rPh sb="2" eb="4">
      <t>トリクミ</t>
    </rPh>
    <rPh sb="4" eb="6">
      <t>ジッシ</t>
    </rPh>
    <rPh sb="6" eb="8">
      <t>ホウホウ</t>
    </rPh>
    <rPh sb="14" eb="16">
      <t>ガイトウ</t>
    </rPh>
    <phoneticPr fontId="4"/>
  </si>
  <si>
    <t>点</t>
    <rPh sb="0" eb="1">
      <t>テン</t>
    </rPh>
    <phoneticPr fontId="4"/>
  </si>
  <si>
    <t>全事業場・全従業員を対象懇親会</t>
    <rPh sb="0" eb="3">
      <t>ゼンジギョウ</t>
    </rPh>
    <rPh sb="3" eb="4">
      <t>バ</t>
    </rPh>
    <rPh sb="5" eb="9">
      <t>ゼンジュウギョウイン</t>
    </rPh>
    <rPh sb="10" eb="12">
      <t>タイショウ</t>
    </rPh>
    <rPh sb="12" eb="14">
      <t>コンシン</t>
    </rPh>
    <rPh sb="14" eb="15">
      <t>カイ</t>
    </rPh>
    <phoneticPr fontId="4"/>
  </si>
  <si>
    <t>外部の相談窓口（健康保険組合）</t>
    <rPh sb="0" eb="2">
      <t>ガイブ</t>
    </rPh>
    <rPh sb="3" eb="7">
      <t>ソウダンマドクチ</t>
    </rPh>
    <rPh sb="8" eb="10">
      <t>ケンコウ</t>
    </rPh>
    <rPh sb="10" eb="12">
      <t>ホケン</t>
    </rPh>
    <rPh sb="12" eb="14">
      <t>クミアイ</t>
    </rPh>
    <phoneticPr fontId="4"/>
  </si>
  <si>
    <t>外部の相談窓口（健康保険組合以外）</t>
    <rPh sb="0" eb="2">
      <t>ガイブ</t>
    </rPh>
    <rPh sb="3" eb="7">
      <t>ソウダンマドクチ</t>
    </rPh>
    <rPh sb="14" eb="16">
      <t>イガイ</t>
    </rPh>
    <phoneticPr fontId="4"/>
  </si>
  <si>
    <t>↓窓口周知方法にチェック（該当するものすべて）</t>
    <rPh sb="1" eb="3">
      <t>マドクチ</t>
    </rPh>
    <rPh sb="3" eb="5">
      <t>シュウチ</t>
    </rPh>
    <rPh sb="5" eb="7">
      <t>ホウホウ</t>
    </rPh>
    <rPh sb="13" eb="15">
      <t>ガイトウ</t>
    </rPh>
    <phoneticPr fontId="4"/>
  </si>
  <si>
    <t>その他の周知方法→</t>
    <rPh sb="2" eb="3">
      <t>タ</t>
    </rPh>
    <rPh sb="4" eb="6">
      <t>シュウチ</t>
    </rPh>
    <rPh sb="6" eb="8">
      <t>ホウホウ</t>
    </rPh>
    <phoneticPr fontId="4"/>
  </si>
  <si>
    <t>社内イントラ・グループウェア等ICTを活用した周知・情報提供</t>
    <rPh sb="0" eb="2">
      <t>シャナイ</t>
    </rPh>
    <rPh sb="14" eb="15">
      <t>トウ</t>
    </rPh>
    <rPh sb="19" eb="21">
      <t>カツヨウ</t>
    </rPh>
    <rPh sb="23" eb="25">
      <t>シュウチ</t>
    </rPh>
    <rPh sb="26" eb="30">
      <t>ジョウホウテイキョウ</t>
    </rPh>
    <phoneticPr fontId="4"/>
  </si>
  <si>
    <t>ポスター・リーフレット等の掲示・配布による周知・情報提供</t>
    <rPh sb="11" eb="12">
      <t>トウ</t>
    </rPh>
    <rPh sb="13" eb="15">
      <t>ケイジ</t>
    </rPh>
    <rPh sb="16" eb="18">
      <t>ハイフ</t>
    </rPh>
    <rPh sb="21" eb="23">
      <t>シュウチ</t>
    </rPh>
    <rPh sb="24" eb="28">
      <t>ジョウホウテイキョウ</t>
    </rPh>
    <phoneticPr fontId="4"/>
  </si>
  <si>
    <t>従業員への研修等の実施</t>
    <rPh sb="0" eb="3">
      <t>ジュウギョウイン</t>
    </rPh>
    <rPh sb="5" eb="7">
      <t>ケンシュウ</t>
    </rPh>
    <rPh sb="7" eb="8">
      <t>トウ</t>
    </rPh>
    <rPh sb="9" eb="11">
      <t>ジッシ</t>
    </rPh>
    <phoneticPr fontId="4"/>
  </si>
  <si>
    <t>たばこの害（喫煙・受動喫煙等）がもたらす健康被害を周知している</t>
    <rPh sb="4" eb="5">
      <t>ガイ</t>
    </rPh>
    <rPh sb="6" eb="8">
      <t>キツエン</t>
    </rPh>
    <rPh sb="9" eb="11">
      <t>ジュドウ</t>
    </rPh>
    <rPh sb="11" eb="13">
      <t>キツエン</t>
    </rPh>
    <rPh sb="13" eb="14">
      <t>ナド</t>
    </rPh>
    <rPh sb="20" eb="22">
      <t>ケンコウ</t>
    </rPh>
    <rPh sb="22" eb="24">
      <t>ヒガイ</t>
    </rPh>
    <rPh sb="25" eb="27">
      <t>シュウチ</t>
    </rPh>
    <phoneticPr fontId="4"/>
  </si>
  <si>
    <t>歩数（運動）を増やす取組を実施している。</t>
    <rPh sb="13" eb="15">
      <t>ジッシ</t>
    </rPh>
    <phoneticPr fontId="4"/>
  </si>
  <si>
    <t>業務中の継続的な体操・ストレッチを勧奨している</t>
    <rPh sb="0" eb="3">
      <t>ギョウムチュウ</t>
    </rPh>
    <rPh sb="4" eb="7">
      <t>ケイゾクテキ</t>
    </rPh>
    <rPh sb="8" eb="10">
      <t>タイソウ</t>
    </rPh>
    <rPh sb="17" eb="19">
      <t>カンショウ</t>
    </rPh>
    <phoneticPr fontId="4"/>
  </si>
  <si>
    <t xml:space="preserve"> ↓周知方法にチェック（該当するものすべて）</t>
    <rPh sb="2" eb="4">
      <t>シュウチ</t>
    </rPh>
    <rPh sb="4" eb="6">
      <t>ホウホウ</t>
    </rPh>
    <rPh sb="12" eb="14">
      <t>ガイトウ</t>
    </rPh>
    <phoneticPr fontId="4"/>
  </si>
  <si>
    <t xml:space="preserve"> ↓勧奨方法にチェック（該当するものすべて）</t>
    <rPh sb="2" eb="4">
      <t>カンショウ</t>
    </rPh>
    <rPh sb="4" eb="6">
      <t>ホウホウ</t>
    </rPh>
    <rPh sb="12" eb="14">
      <t>ガイトウ</t>
    </rPh>
    <phoneticPr fontId="4"/>
  </si>
  <si>
    <t>食に関する情報提供・教育・啓発等を行っている</t>
    <phoneticPr fontId="4"/>
  </si>
  <si>
    <t>その他の方法→</t>
    <rPh sb="2" eb="3">
      <t>タ</t>
    </rPh>
    <rPh sb="4" eb="6">
      <t>ホウホウ</t>
    </rPh>
    <phoneticPr fontId="4"/>
  </si>
  <si>
    <t>健康測定器を設置している</t>
    <rPh sb="0" eb="5">
      <t>ケンコウソクテイキ</t>
    </rPh>
    <rPh sb="6" eb="8">
      <t>セッチ</t>
    </rPh>
    <phoneticPr fontId="4"/>
  </si>
  <si>
    <t>計画書名→</t>
    <rPh sb="0" eb="4">
      <t>ケイカクショメイ</t>
    </rPh>
    <phoneticPr fontId="4"/>
  </si>
  <si>
    <t>↓担当者の種類にチェック（該当するものすべて）</t>
    <rPh sb="1" eb="3">
      <t>タントウ</t>
    </rPh>
    <rPh sb="3" eb="4">
      <t>シャ</t>
    </rPh>
    <rPh sb="5" eb="7">
      <t>シュルイ</t>
    </rPh>
    <rPh sb="13" eb="15">
      <t>ガイトウ</t>
    </rPh>
    <phoneticPr fontId="4"/>
  </si>
  <si>
    <t>衛生委員</t>
    <rPh sb="0" eb="4">
      <t>エイセイ</t>
    </rPh>
    <phoneticPr fontId="4"/>
  </si>
  <si>
    <t>その他の種類→</t>
    <rPh sb="2" eb="3">
      <t>タ</t>
    </rPh>
    <rPh sb="4" eb="6">
      <t>シュルイ</t>
    </rPh>
    <phoneticPr fontId="4"/>
  </si>
  <si>
    <t>健康づくり推進担当者等</t>
    <rPh sb="0" eb="2">
      <t>ケンコウ</t>
    </rPh>
    <rPh sb="5" eb="10">
      <t>スイシンタントウシャ</t>
    </rPh>
    <rPh sb="10" eb="11">
      <t>トウ</t>
    </rPh>
    <phoneticPr fontId="4"/>
  </si>
  <si>
    <t>健保組合やその他外部リソースを活用し健康課題を把握</t>
    <rPh sb="0" eb="4">
      <t>ケンポクミアイ</t>
    </rPh>
    <rPh sb="7" eb="8">
      <t>タ</t>
    </rPh>
    <rPh sb="8" eb="10">
      <t>ガイブ</t>
    </rPh>
    <rPh sb="15" eb="17">
      <t>カツヨウ</t>
    </rPh>
    <rPh sb="18" eb="22">
      <t>ケンコウカダイ</t>
    </rPh>
    <rPh sb="23" eb="25">
      <t>ハアク</t>
    </rPh>
    <phoneticPr fontId="4"/>
  </si>
  <si>
    <t>↓明確化の方法にチェック（該当するものすべて）</t>
    <rPh sb="1" eb="4">
      <t>メイカクカ</t>
    </rPh>
    <rPh sb="5" eb="7">
      <t>ホウホウ</t>
    </rPh>
    <rPh sb="13" eb="15">
      <t>ガイトウ</t>
    </rPh>
    <phoneticPr fontId="4"/>
  </si>
  <si>
    <t>計画書等に課題・問題点を記載し明確にしている</t>
    <rPh sb="0" eb="3">
      <t>ケイカクショ</t>
    </rPh>
    <rPh sb="3" eb="4">
      <t>トウ</t>
    </rPh>
    <rPh sb="5" eb="7">
      <t>カダイ</t>
    </rPh>
    <rPh sb="8" eb="11">
      <t>モンダイテン</t>
    </rPh>
    <rPh sb="12" eb="14">
      <t>キサイ</t>
    </rPh>
    <rPh sb="15" eb="17">
      <t>メイカク</t>
    </rPh>
    <phoneticPr fontId="4"/>
  </si>
  <si>
    <t>健診案内・受診勧奨を実施している。</t>
    <rPh sb="0" eb="2">
      <t>ケンシン</t>
    </rPh>
    <rPh sb="2" eb="4">
      <t>アンナイ</t>
    </rPh>
    <rPh sb="5" eb="9">
      <t>ジュシンカンショウ</t>
    </rPh>
    <rPh sb="10" eb="12">
      <t>ジッシ</t>
    </rPh>
    <phoneticPr fontId="4"/>
  </si>
  <si>
    <t>従業員への教育研修等の実施</t>
    <rPh sb="0" eb="3">
      <t>ジュウギョウイン</t>
    </rPh>
    <rPh sb="5" eb="7">
      <t>キョウイク</t>
    </rPh>
    <rPh sb="7" eb="9">
      <t>ケンシュウ</t>
    </rPh>
    <rPh sb="9" eb="10">
      <t>トウ</t>
    </rPh>
    <rPh sb="11" eb="13">
      <t>ジッシ</t>
    </rPh>
    <phoneticPr fontId="4"/>
  </si>
  <si>
    <t>開催頻度(年）</t>
    <rPh sb="0" eb="2">
      <t>カイサイ</t>
    </rPh>
    <rPh sb="2" eb="4">
      <t>ヒンド</t>
    </rPh>
    <rPh sb="5" eb="6">
      <t>ネン</t>
    </rPh>
    <phoneticPr fontId="4"/>
  </si>
  <si>
    <t>健康企業宣言制度（その他表彰制度）を基に健康課題を把握</t>
    <rPh sb="0" eb="8">
      <t>ケンコウキギョウセンゲンセイド</t>
    </rPh>
    <rPh sb="11" eb="12">
      <t>タ</t>
    </rPh>
    <rPh sb="12" eb="14">
      <t>ヒョウショウ</t>
    </rPh>
    <rPh sb="14" eb="16">
      <t>セイド</t>
    </rPh>
    <rPh sb="18" eb="19">
      <t>モト</t>
    </rPh>
    <rPh sb="20" eb="24">
      <t>ケンコウカダイ</t>
    </rPh>
    <rPh sb="25" eb="27">
      <t>ハアク</t>
    </rPh>
    <phoneticPr fontId="4"/>
  </si>
  <si>
    <t>会議・ミーティング等（資料※ただし単なる議事録除く）で一覧化するなど明確にしている</t>
    <rPh sb="0" eb="2">
      <t>カイギ</t>
    </rPh>
    <rPh sb="9" eb="10">
      <t>トウ</t>
    </rPh>
    <rPh sb="11" eb="13">
      <t>シリョウ</t>
    </rPh>
    <rPh sb="17" eb="18">
      <t>タン</t>
    </rPh>
    <rPh sb="20" eb="23">
      <t>ギジロク</t>
    </rPh>
    <rPh sb="23" eb="24">
      <t>ノゾ</t>
    </rPh>
    <rPh sb="27" eb="29">
      <t>イチラン</t>
    </rPh>
    <rPh sb="29" eb="30">
      <t>カ</t>
    </rPh>
    <rPh sb="34" eb="36">
      <t>メイカク</t>
    </rPh>
    <phoneticPr fontId="4"/>
  </si>
  <si>
    <t>心の健康に関する相談窓口（内部）を設置している</t>
    <rPh sb="0" eb="1">
      <t>ココロ</t>
    </rPh>
    <rPh sb="2" eb="4">
      <t>ケンコウ</t>
    </rPh>
    <rPh sb="5" eb="6">
      <t>カン</t>
    </rPh>
    <rPh sb="8" eb="12">
      <t>ソウダンマドクチ</t>
    </rPh>
    <rPh sb="13" eb="15">
      <t>ナイブ</t>
    </rPh>
    <rPh sb="17" eb="19">
      <t>セッチ</t>
    </rPh>
    <phoneticPr fontId="4"/>
  </si>
  <si>
    <t>心の健康に関する相談窓口（外部）を設置している</t>
    <rPh sb="0" eb="1">
      <t>ココロ</t>
    </rPh>
    <rPh sb="2" eb="4">
      <t>ケンコウ</t>
    </rPh>
    <rPh sb="5" eb="6">
      <t>カン</t>
    </rPh>
    <rPh sb="8" eb="12">
      <t>ソウダンマドクチ</t>
    </rPh>
    <rPh sb="13" eb="15">
      <t>ガイブ</t>
    </rPh>
    <rPh sb="17" eb="19">
      <t>セッチ</t>
    </rPh>
    <phoneticPr fontId="4"/>
  </si>
  <si>
    <t>ハラスメント相談のみの窓口（単独該当は原点対象）</t>
    <rPh sb="6" eb="8">
      <t>ソウダン</t>
    </rPh>
    <rPh sb="11" eb="13">
      <t>マドクチ</t>
    </rPh>
    <rPh sb="14" eb="16">
      <t>タンドク</t>
    </rPh>
    <rPh sb="16" eb="18">
      <t>ガイトウ</t>
    </rPh>
    <rPh sb="19" eb="21">
      <t>ゲンテン</t>
    </rPh>
    <rPh sb="21" eb="23">
      <t>タイショウ</t>
    </rPh>
    <phoneticPr fontId="4"/>
  </si>
  <si>
    <t>社内窓口（産業医・保健師　等）</t>
    <rPh sb="0" eb="2">
      <t>シャナイ</t>
    </rPh>
    <rPh sb="2" eb="4">
      <t>マドクチ</t>
    </rPh>
    <rPh sb="5" eb="8">
      <t>サンギョウイ</t>
    </rPh>
    <rPh sb="9" eb="12">
      <t>ホケンシ</t>
    </rPh>
    <rPh sb="13" eb="14">
      <t>トウ</t>
    </rPh>
    <phoneticPr fontId="4"/>
  </si>
  <si>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4"/>
  </si>
  <si>
    <t>従業員へのセルフケア研修実施（動画・eラーニング等）</t>
    <rPh sb="0" eb="3">
      <t>ジュウギョウイン</t>
    </rPh>
    <rPh sb="10" eb="12">
      <t>ケンシュウ</t>
    </rPh>
    <rPh sb="12" eb="14">
      <t>ジッシ</t>
    </rPh>
    <rPh sb="15" eb="17">
      <t>ドウガ</t>
    </rPh>
    <rPh sb="24" eb="25">
      <t>トウ</t>
    </rPh>
    <phoneticPr fontId="4"/>
  </si>
  <si>
    <t>従業員へのセルフケア研修実施（対面）</t>
    <rPh sb="0" eb="3">
      <t>ジュウギョウイン</t>
    </rPh>
    <rPh sb="10" eb="12">
      <t>ケンシュウ</t>
    </rPh>
    <rPh sb="12" eb="14">
      <t>ジッシ</t>
    </rPh>
    <rPh sb="15" eb="17">
      <t>タイメン</t>
    </rPh>
    <phoneticPr fontId="4"/>
  </si>
  <si>
    <t>ハラスメント研修のみの実施（単独該当は原点対象）</t>
    <rPh sb="6" eb="8">
      <t>ケンシュウ</t>
    </rPh>
    <rPh sb="11" eb="13">
      <t>ジッシ</t>
    </rPh>
    <rPh sb="14" eb="16">
      <t>タンドク</t>
    </rPh>
    <rPh sb="16" eb="18">
      <t>ガイトウ</t>
    </rPh>
    <rPh sb="19" eb="21">
      <t>ゲンテン</t>
    </rPh>
    <rPh sb="21" eb="23">
      <t>タイショウ</t>
    </rPh>
    <phoneticPr fontId="4"/>
  </si>
  <si>
    <t>業務中の継続的な体操・ストレッチの実践がある（週に１以上程度）</t>
    <rPh sb="0" eb="3">
      <t>ギョウムチュウ</t>
    </rPh>
    <rPh sb="17" eb="19">
      <t>ジッセン</t>
    </rPh>
    <rPh sb="23" eb="24">
      <t>シュウ</t>
    </rPh>
    <rPh sb="26" eb="28">
      <t>イジョウ</t>
    </rPh>
    <rPh sb="28" eb="30">
      <t>テイド</t>
    </rPh>
    <phoneticPr fontId="4"/>
  </si>
  <si>
    <t xml:space="preserve"> ↓実践方法にチェック（該当するものすべて）</t>
    <rPh sb="2" eb="4">
      <t>ジッセン</t>
    </rPh>
    <rPh sb="4" eb="6">
      <t>ホウホウ</t>
    </rPh>
    <rPh sb="12" eb="14">
      <t>ガイトウ</t>
    </rPh>
    <phoneticPr fontId="4"/>
  </si>
  <si>
    <t>時間中に体操・ストレッチ等を実施</t>
    <rPh sb="0" eb="3">
      <t>ジカンチュウ</t>
    </rPh>
    <rPh sb="4" eb="6">
      <t>タイソウ</t>
    </rPh>
    <rPh sb="12" eb="13">
      <t>トウ</t>
    </rPh>
    <rPh sb="14" eb="16">
      <t>ジッシ</t>
    </rPh>
    <phoneticPr fontId="4"/>
  </si>
  <si>
    <t>始業時等にラジオ体操等実施</t>
    <rPh sb="0" eb="4">
      <t>シギョウジトウ</t>
    </rPh>
    <rPh sb="8" eb="10">
      <t>タイソウ</t>
    </rPh>
    <rPh sb="10" eb="11">
      <t>トウ</t>
    </rPh>
    <rPh sb="11" eb="13">
      <t>ジッシ</t>
    </rPh>
    <phoneticPr fontId="4"/>
  </si>
  <si>
    <t xml:space="preserve"> ↓案内・受診勧奨の実施方法にチェック（該当するものすべて）</t>
    <rPh sb="2" eb="4">
      <t>アンナイ</t>
    </rPh>
    <rPh sb="5" eb="9">
      <t>ジュシンカンショウ</t>
    </rPh>
    <rPh sb="10" eb="12">
      <t>ジッシ</t>
    </rPh>
    <rPh sb="12" eb="14">
      <t>ホウホウ</t>
    </rPh>
    <rPh sb="20" eb="22">
      <t>ガイトウ</t>
    </rPh>
    <phoneticPr fontId="4"/>
  </si>
  <si>
    <t>該当者への通知（紙）</t>
    <rPh sb="0" eb="3">
      <t>ガイトウシャ</t>
    </rPh>
    <rPh sb="5" eb="7">
      <t>ツウチ</t>
    </rPh>
    <rPh sb="8" eb="9">
      <t>カミ</t>
    </rPh>
    <phoneticPr fontId="4"/>
  </si>
  <si>
    <t>該当者へのメール等</t>
    <rPh sb="0" eb="2">
      <t>ガイトウ</t>
    </rPh>
    <rPh sb="2" eb="3">
      <t>シャ</t>
    </rPh>
    <rPh sb="8" eb="9">
      <t>トウ</t>
    </rPh>
    <phoneticPr fontId="4"/>
  </si>
  <si>
    <t>再検査該当者全体への再検査の案内・受診勧奨を実施している</t>
    <rPh sb="0" eb="3">
      <t>サイケンサ</t>
    </rPh>
    <rPh sb="3" eb="5">
      <t>ガイトウ</t>
    </rPh>
    <rPh sb="5" eb="6">
      <t>シャ</t>
    </rPh>
    <rPh sb="6" eb="8">
      <t>ゼンタイ</t>
    </rPh>
    <rPh sb="10" eb="13">
      <t>サイケンサ</t>
    </rPh>
    <rPh sb="14" eb="16">
      <t>アンナイ</t>
    </rPh>
    <rPh sb="17" eb="21">
      <t>ジュシンカンショウ</t>
    </rPh>
    <rPh sb="22" eb="24">
      <t>ジッシ</t>
    </rPh>
    <phoneticPr fontId="4"/>
  </si>
  <si>
    <t>定期健診等の一次健診の案内に、再検査時の案内を掲載</t>
    <rPh sb="0" eb="2">
      <t>テイキ</t>
    </rPh>
    <rPh sb="2" eb="4">
      <t>ケンシン</t>
    </rPh>
    <rPh sb="4" eb="5">
      <t>トウ</t>
    </rPh>
    <rPh sb="6" eb="8">
      <t>イチジ</t>
    </rPh>
    <rPh sb="8" eb="10">
      <t>ケンシン</t>
    </rPh>
    <rPh sb="11" eb="13">
      <t>アンナイ</t>
    </rPh>
    <rPh sb="15" eb="18">
      <t>サイケンサ</t>
    </rPh>
    <rPh sb="18" eb="19">
      <t>ジ</t>
    </rPh>
    <rPh sb="20" eb="22">
      <t>アンナイ</t>
    </rPh>
    <rPh sb="23" eb="25">
      <t>ケイサイ</t>
    </rPh>
    <phoneticPr fontId="4"/>
  </si>
  <si>
    <t>受診案内・受診勧奨とセットで周知</t>
    <rPh sb="0" eb="4">
      <t>ジュシンアンナイ</t>
    </rPh>
    <rPh sb="5" eb="9">
      <t>ジュシンカンショウ</t>
    </rPh>
    <rPh sb="14" eb="16">
      <t>シュウチ</t>
    </rPh>
    <phoneticPr fontId="4"/>
  </si>
  <si>
    <t>勤務時間内の全面禁煙を実施している(規程、ルール等ある場合のみ）</t>
    <rPh sb="0" eb="2">
      <t>キンム</t>
    </rPh>
    <rPh sb="2" eb="4">
      <t>ジカン</t>
    </rPh>
    <rPh sb="4" eb="5">
      <t>ナイ</t>
    </rPh>
    <rPh sb="6" eb="10">
      <t>ゼンメンキンエン</t>
    </rPh>
    <rPh sb="11" eb="13">
      <t>ジッシ</t>
    </rPh>
    <rPh sb="18" eb="20">
      <t>キテイ</t>
    </rPh>
    <rPh sb="24" eb="25">
      <t>トウ</t>
    </rPh>
    <rPh sb="27" eb="29">
      <t>バアイ</t>
    </rPh>
    <phoneticPr fontId="4"/>
  </si>
  <si>
    <t>喫煙室・喫煙所等を設置している　（喫煙専用室等に限る）</t>
    <rPh sb="0" eb="2">
      <t>キツエン</t>
    </rPh>
    <rPh sb="2" eb="3">
      <t>シツ</t>
    </rPh>
    <rPh sb="4" eb="7">
      <t>キツエンショ</t>
    </rPh>
    <rPh sb="7" eb="8">
      <t>トウ</t>
    </rPh>
    <rPh sb="9" eb="11">
      <t>セッチ</t>
    </rPh>
    <rPh sb="17" eb="19">
      <t>キツエン</t>
    </rPh>
    <rPh sb="19" eb="22">
      <t>センヨウシツ</t>
    </rPh>
    <rPh sb="22" eb="23">
      <t>トウ</t>
    </rPh>
    <rPh sb="24" eb="25">
      <t>カギ</t>
    </rPh>
    <phoneticPr fontId="4"/>
  </si>
  <si>
    <t>文書や掲示物等で喫煙場所の案内や周知を行っている。</t>
    <rPh sb="0" eb="1">
      <t>ブン</t>
    </rPh>
    <rPh sb="1" eb="2">
      <t>ショ</t>
    </rPh>
    <rPh sb="3" eb="6">
      <t>ケイジブツ</t>
    </rPh>
    <rPh sb="6" eb="7">
      <t>トウ</t>
    </rPh>
    <rPh sb="8" eb="10">
      <t>キツエン</t>
    </rPh>
    <rPh sb="10" eb="12">
      <t>バショ</t>
    </rPh>
    <rPh sb="13" eb="15">
      <t>アンナイ</t>
    </rPh>
    <rPh sb="16" eb="18">
      <t>シュウチ</t>
    </rPh>
    <rPh sb="19" eb="20">
      <t>オコナ</t>
    </rPh>
    <phoneticPr fontId="4"/>
  </si>
  <si>
    <t xml:space="preserve"> ↓該当している場合にチェック</t>
    <rPh sb="2" eb="4">
      <t>ガイトウ</t>
    </rPh>
    <rPh sb="8" eb="10">
      <t>バアイ</t>
    </rPh>
    <phoneticPr fontId="4"/>
  </si>
  <si>
    <t>受動喫煙防止に関する周知や、従業員への教育等を行っている</t>
    <rPh sb="0" eb="4">
      <t>ジュドウキツエン</t>
    </rPh>
    <rPh sb="4" eb="6">
      <t>ボウシ</t>
    </rPh>
    <rPh sb="7" eb="8">
      <t>カン</t>
    </rPh>
    <rPh sb="10" eb="12">
      <t>シュウチ</t>
    </rPh>
    <rPh sb="14" eb="17">
      <t>ジュウギョウイン</t>
    </rPh>
    <rPh sb="19" eb="21">
      <t>キョウイク</t>
    </rPh>
    <rPh sb="21" eb="22">
      <t>トウ</t>
    </rPh>
    <rPh sb="23" eb="24">
      <t>オコナ</t>
    </rPh>
    <phoneticPr fontId="4"/>
  </si>
  <si>
    <t>設置場所が不適当な喫煙室・喫煙所の設置はない（全設置場所）</t>
    <rPh sb="0" eb="4">
      <t>セッチバショ</t>
    </rPh>
    <rPh sb="5" eb="8">
      <t>フテキトウ</t>
    </rPh>
    <rPh sb="9" eb="11">
      <t>キツエン</t>
    </rPh>
    <rPh sb="11" eb="12">
      <t>シツ</t>
    </rPh>
    <rPh sb="13" eb="16">
      <t>キツエンショ</t>
    </rPh>
    <rPh sb="17" eb="19">
      <t>セッチ</t>
    </rPh>
    <rPh sb="23" eb="24">
      <t>ゼン</t>
    </rPh>
    <rPh sb="24" eb="26">
      <t>セッチ</t>
    </rPh>
    <rPh sb="26" eb="28">
      <t>バショ</t>
    </rPh>
    <phoneticPr fontId="4"/>
  </si>
  <si>
    <r>
      <t>■実施場所・実施対象者(該当に</t>
    </r>
    <r>
      <rPr>
        <sz val="14"/>
        <color theme="1"/>
        <rFont val="Segoe UI Symbol"/>
        <family val="3"/>
      </rPr>
      <t>☑</t>
    </r>
    <r>
      <rPr>
        <sz val="14"/>
        <color theme="1"/>
        <rFont val="BIZ UDPゴシック"/>
        <family val="3"/>
        <charset val="128"/>
      </rPr>
      <t>）</t>
    </r>
    <rPh sb="1" eb="5">
      <t>ジッシバショ</t>
    </rPh>
    <rPh sb="6" eb="11">
      <t>ジッシタイショウシャ</t>
    </rPh>
    <rPh sb="12" eb="14">
      <t>ガイトウ</t>
    </rPh>
    <phoneticPr fontId="4"/>
  </si>
  <si>
    <t>職場の健康課題・問題点を把握している</t>
    <rPh sb="8" eb="11">
      <t>モンダイテン</t>
    </rPh>
    <rPh sb="12" eb="14">
      <t>ハアク</t>
    </rPh>
    <phoneticPr fontId="4"/>
  </si>
  <si>
    <t>健康づくりの目標・計画、またはスケジュールを検討（話し合い）している</t>
    <rPh sb="0" eb="2">
      <t>ケンコウ</t>
    </rPh>
    <rPh sb="6" eb="8">
      <t>モクヒョウ</t>
    </rPh>
    <rPh sb="9" eb="11">
      <t>ケイカク</t>
    </rPh>
    <rPh sb="22" eb="24">
      <t>ケントウ</t>
    </rPh>
    <rPh sb="25" eb="26">
      <t>ハナ</t>
    </rPh>
    <rPh sb="27" eb="28">
      <t>ア</t>
    </rPh>
    <phoneticPr fontId="4"/>
  </si>
  <si>
    <t>計画書策定</t>
    <rPh sb="0" eb="3">
      <t>ケイカクショ</t>
    </rPh>
    <rPh sb="3" eb="5">
      <t>サクテイ</t>
    </rPh>
    <phoneticPr fontId="4"/>
  </si>
  <si>
    <t>実施スケジュール策定</t>
    <rPh sb="0" eb="2">
      <t>ジッシ</t>
    </rPh>
    <rPh sb="8" eb="10">
      <t>サクテイ</t>
    </rPh>
    <phoneticPr fontId="4"/>
  </si>
  <si>
    <t>会議・ミーティング等話し合いの場で検討・把握</t>
    <rPh sb="0" eb="2">
      <t>カイギ</t>
    </rPh>
    <rPh sb="9" eb="10">
      <t>トウ</t>
    </rPh>
    <rPh sb="10" eb="11">
      <t>ハナ</t>
    </rPh>
    <rPh sb="12" eb="13">
      <t>ア</t>
    </rPh>
    <rPh sb="15" eb="16">
      <t>バ</t>
    </rPh>
    <rPh sb="17" eb="19">
      <t>ケントウ</t>
    </rPh>
    <rPh sb="20" eb="22">
      <t>ハアク</t>
    </rPh>
    <phoneticPr fontId="4"/>
  </si>
  <si>
    <t>採点基準</t>
    <rPh sb="0" eb="4">
      <t>サイテンキジュン</t>
    </rPh>
    <phoneticPr fontId="4"/>
  </si>
  <si>
    <t>採点ポイント</t>
    <rPh sb="0" eb="2">
      <t>サイテン</t>
    </rPh>
    <phoneticPr fontId="4"/>
  </si>
  <si>
    <t>配点
5点/3点/1点</t>
    <rPh sb="0" eb="2">
      <t>ハイテン</t>
    </rPh>
    <rPh sb="4" eb="5">
      <t>テン</t>
    </rPh>
    <rPh sb="7" eb="8">
      <t>テン</t>
    </rPh>
    <rPh sb="10" eb="11">
      <t>テン</t>
    </rPh>
    <phoneticPr fontId="4"/>
  </si>
  <si>
    <r>
      <t>再検査該当者へ</t>
    </r>
    <r>
      <rPr>
        <u/>
        <sz val="14"/>
        <color theme="1"/>
        <rFont val="BIZ UDPゴシック"/>
        <family val="3"/>
        <charset val="128"/>
      </rPr>
      <t>個別・直接的</t>
    </r>
    <r>
      <rPr>
        <sz val="14"/>
        <color theme="1"/>
        <rFont val="BIZ UDPゴシック"/>
        <family val="3"/>
        <charset val="128"/>
      </rPr>
      <t>な再検査の案内・受診勧奨を実施している</t>
    </r>
    <rPh sb="0" eb="3">
      <t>サイケンサ</t>
    </rPh>
    <rPh sb="3" eb="5">
      <t>ガイトウ</t>
    </rPh>
    <rPh sb="5" eb="6">
      <t>シャ</t>
    </rPh>
    <rPh sb="7" eb="9">
      <t>コベツ</t>
    </rPh>
    <rPh sb="10" eb="12">
      <t>チョクセツ</t>
    </rPh>
    <rPh sb="12" eb="13">
      <t>テキ</t>
    </rPh>
    <rPh sb="14" eb="17">
      <t>サイケンサ</t>
    </rPh>
    <rPh sb="18" eb="20">
      <t>アンナイ</t>
    </rPh>
    <rPh sb="21" eb="25">
      <t>ジュシンカンショウ</t>
    </rPh>
    <rPh sb="26" eb="28">
      <t>ジッシ</t>
    </rPh>
    <phoneticPr fontId="4"/>
  </si>
  <si>
    <t>配点
5点/1点</t>
    <rPh sb="0" eb="2">
      <t>ハイテン</t>
    </rPh>
    <rPh sb="4" eb="5">
      <t>テン</t>
    </rPh>
    <rPh sb="7" eb="8">
      <t>テン</t>
    </rPh>
    <phoneticPr fontId="4"/>
  </si>
  <si>
    <t>配点
3点/2点/1点</t>
    <rPh sb="0" eb="2">
      <t>ハイテン</t>
    </rPh>
    <rPh sb="4" eb="5">
      <t>テン</t>
    </rPh>
    <rPh sb="7" eb="8">
      <t>テン</t>
    </rPh>
    <rPh sb="10" eb="11">
      <t>テン</t>
    </rPh>
    <phoneticPr fontId="4"/>
  </si>
  <si>
    <t>■実施場所・実施対象者(）</t>
    <rPh sb="1" eb="5">
      <t>ジッシバショ</t>
    </rPh>
    <rPh sb="6" eb="11">
      <t>ジッシタイショウシャ</t>
    </rPh>
    <phoneticPr fontId="4"/>
  </si>
  <si>
    <t>その他の勧奨方法→</t>
    <rPh sb="2" eb="3">
      <t>タ</t>
    </rPh>
    <rPh sb="4" eb="6">
      <t>カンショウ</t>
    </rPh>
    <rPh sb="6" eb="8">
      <t>ホウホウ</t>
    </rPh>
    <phoneticPr fontId="4"/>
  </si>
  <si>
    <t>（受動喫煙を発生させる恐れがある喫煙室・喫煙所はない）</t>
    <rPh sb="1" eb="5">
      <t>ジュドウキツエン</t>
    </rPh>
    <rPh sb="6" eb="8">
      <t>ハッセイ</t>
    </rPh>
    <rPh sb="11" eb="12">
      <t>オソ</t>
    </rPh>
    <rPh sb="16" eb="19">
      <t>キツエンシツ</t>
    </rPh>
    <rPh sb="20" eb="23">
      <t>キツエンショ</t>
    </rPh>
    <phoneticPr fontId="4"/>
  </si>
  <si>
    <t>※毎年継続的に実施している場合は最初の年月</t>
    <rPh sb="1" eb="3">
      <t>マイトシ</t>
    </rPh>
    <rPh sb="3" eb="6">
      <t>ケイゾクテキ</t>
    </rPh>
    <rPh sb="7" eb="9">
      <t>ジッシ</t>
    </rPh>
    <rPh sb="13" eb="15">
      <t>バアイ</t>
    </rPh>
    <rPh sb="16" eb="18">
      <t>サイショ</t>
    </rPh>
    <rPh sb="19" eb="21">
      <t>ネンゲツ</t>
    </rPh>
    <phoneticPr fontId="4"/>
  </si>
  <si>
    <t>事業所採点に同じ</t>
    <rPh sb="0" eb="3">
      <t>ジギョウショ</t>
    </rPh>
    <rPh sb="3" eb="5">
      <t>サイテン</t>
    </rPh>
    <rPh sb="6" eb="7">
      <t>オナ</t>
    </rPh>
    <phoneticPr fontId="4"/>
  </si>
  <si>
    <t>事業所名</t>
    <rPh sb="0" eb="3">
      <t>ジギョウショ</t>
    </rPh>
    <rPh sb="3" eb="4">
      <t>メイ</t>
    </rPh>
    <phoneticPr fontId="4"/>
  </si>
  <si>
    <t>加入健康保険組合名</t>
    <rPh sb="0" eb="9">
      <t>カニュウケンコウホケンクミアイメイ</t>
    </rPh>
    <phoneticPr fontId="4"/>
  </si>
  <si>
    <t>健康経営優良法人認定</t>
    <rPh sb="0" eb="8">
      <t>ケンコウケイエイユウリョウホウジン</t>
    </rPh>
    <rPh sb="8" eb="10">
      <t>ニンテイ</t>
    </rPh>
    <phoneticPr fontId="4"/>
  </si>
  <si>
    <t>事業場数</t>
    <rPh sb="0" eb="3">
      <t>ジギョウバ</t>
    </rPh>
    <rPh sb="3" eb="4">
      <t>スウ</t>
    </rPh>
    <phoneticPr fontId="4"/>
  </si>
  <si>
    <t>従業員数</t>
    <rPh sb="0" eb="4">
      <t>ジュウギョウインスウ</t>
    </rPh>
    <phoneticPr fontId="4"/>
  </si>
  <si>
    <t>金の認定日　【初回】</t>
    <rPh sb="0" eb="1">
      <t>キン</t>
    </rPh>
    <rPh sb="2" eb="3">
      <t>ニン</t>
    </rPh>
    <rPh sb="3" eb="4">
      <t>テイ</t>
    </rPh>
    <rPh sb="4" eb="5">
      <t>ビ</t>
    </rPh>
    <phoneticPr fontId="4"/>
  </si>
  <si>
    <t>銀の認定日　【初回】</t>
    <rPh sb="0" eb="1">
      <t>ギン</t>
    </rPh>
    <rPh sb="2" eb="3">
      <t>ニン</t>
    </rPh>
    <rPh sb="3" eb="4">
      <t>テイ</t>
    </rPh>
    <rPh sb="4" eb="5">
      <t>ビ</t>
    </rPh>
    <rPh sb="6" eb="9">
      <t>(ショカイ</t>
    </rPh>
    <phoneticPr fontId="4"/>
  </si>
  <si>
    <t>Step2宣言日　【初回】</t>
    <rPh sb="5" eb="8">
      <t>センゲンビ</t>
    </rPh>
    <rPh sb="10" eb="12">
      <t>ショカイ</t>
    </rPh>
    <phoneticPr fontId="4"/>
  </si>
  <si>
    <t>Step1宣言日　【初回】</t>
    <rPh sb="5" eb="8">
      <t>センゲンビ</t>
    </rPh>
    <rPh sb="10" eb="12">
      <t>ショカイ</t>
    </rPh>
    <phoneticPr fontId="4"/>
  </si>
  <si>
    <t>被保険者数</t>
    <rPh sb="0" eb="5">
      <t>ヒホケンシャスウ</t>
    </rPh>
    <phoneticPr fontId="4"/>
  </si>
  <si>
    <t>質問(各質問ごとに☑をいれて採点してください）</t>
    <rPh sb="0" eb="2">
      <t>シツモン</t>
    </rPh>
    <rPh sb="3" eb="6">
      <t>カクシツモン</t>
    </rPh>
    <rPh sb="14" eb="16">
      <t>サイテン</t>
    </rPh>
    <phoneticPr fontId="5"/>
  </si>
  <si>
    <t>申　請　種　別</t>
    <rPh sb="0" eb="1">
      <t>サル</t>
    </rPh>
    <rPh sb="2" eb="3">
      <t>ショウ</t>
    </rPh>
    <rPh sb="4" eb="5">
      <t>シュ</t>
    </rPh>
    <rPh sb="6" eb="7">
      <t>ベツ</t>
    </rPh>
    <phoneticPr fontId="4"/>
  </si>
  <si>
    <t>事業所所在地</t>
    <rPh sb="0" eb="3">
      <t>ジギョウショ</t>
    </rPh>
    <rPh sb="3" eb="6">
      <t>ショザイチ</t>
    </rPh>
    <phoneticPr fontId="4"/>
  </si>
  <si>
    <t>事業主　記入欄</t>
    <phoneticPr fontId="4"/>
  </si>
  <si>
    <t>採　点　点　数</t>
    <rPh sb="0" eb="1">
      <t>サイ</t>
    </rPh>
    <rPh sb="2" eb="3">
      <t>テン</t>
    </rPh>
    <rPh sb="4" eb="5">
      <t>テン</t>
    </rPh>
    <rPh sb="6" eb="7">
      <t>スウ</t>
    </rPh>
    <phoneticPr fontId="4"/>
  </si>
  <si>
    <t>採点情報</t>
    <rPh sb="0" eb="4">
      <t>サイテンジョウホウ</t>
    </rPh>
    <phoneticPr fontId="4"/>
  </si>
  <si>
    <t>健康経営優良法人申請予定</t>
    <rPh sb="0" eb="8">
      <t>ケンコウケイエイユウリョウホウジン</t>
    </rPh>
    <rPh sb="8" eb="10">
      <t>シンセイ</t>
    </rPh>
    <rPh sb="10" eb="12">
      <t>ヨテイ</t>
    </rPh>
    <phoneticPr fontId="4"/>
  </si>
  <si>
    <t>従業員の皆様は健診を100％受診していますか？</t>
  </si>
  <si>
    <t>40歳以上の従業員の健診結果を、健康保険組合へ提供していますか？</t>
  </si>
  <si>
    <t>１次採点</t>
    <rPh sb="1" eb="2">
      <t>ジ</t>
    </rPh>
    <rPh sb="2" eb="4">
      <t>サイテン</t>
    </rPh>
    <phoneticPr fontId="4"/>
  </si>
  <si>
    <t>最終採点</t>
    <rPh sb="0" eb="4">
      <t>サイシュウサイテン</t>
    </rPh>
    <phoneticPr fontId="4"/>
  </si>
  <si>
    <t>事業所申請</t>
    <rPh sb="0" eb="2">
      <t>ジギョウ</t>
    </rPh>
    <rPh sb="2" eb="3">
      <t>ショ</t>
    </rPh>
    <rPh sb="3" eb="5">
      <t>シンセイ</t>
    </rPh>
    <phoneticPr fontId="4"/>
  </si>
  <si>
    <t>一次採点に同じ</t>
    <rPh sb="0" eb="2">
      <t>イチジ</t>
    </rPh>
    <rPh sb="2" eb="4">
      <t>サイテン</t>
    </rPh>
    <rPh sb="5" eb="6">
      <t>オナ</t>
    </rPh>
    <phoneticPr fontId="4"/>
  </si>
  <si>
    <t>事業所申請に同じ</t>
    <rPh sb="0" eb="3">
      <t>ジギョウショ</t>
    </rPh>
    <rPh sb="3" eb="5">
      <t>シンセイ</t>
    </rPh>
    <rPh sb="6" eb="7">
      <t>オナ</t>
    </rPh>
    <phoneticPr fontId="4"/>
  </si>
  <si>
    <t>⑦</t>
    <phoneticPr fontId="4"/>
  </si>
  <si>
    <t>上記の健康課題が、整理され一覧化されるなど、客観的にも明確な状態にある</t>
    <rPh sb="0" eb="2">
      <t>ジョウキ</t>
    </rPh>
    <rPh sb="3" eb="7">
      <t>ケンコウカダイ</t>
    </rPh>
    <rPh sb="9" eb="11">
      <t>セイリ</t>
    </rPh>
    <rPh sb="13" eb="16">
      <t>イチランカ</t>
    </rPh>
    <rPh sb="22" eb="25">
      <t>キャッカンテキ</t>
    </rPh>
    <rPh sb="27" eb="29">
      <t>メイカク</t>
    </rPh>
    <rPh sb="30" eb="32">
      <t>ジョウタイ</t>
    </rPh>
    <phoneticPr fontId="4"/>
  </si>
  <si>
    <t>職種</t>
    <rPh sb="0" eb="2">
      <t>ショクシュ</t>
    </rPh>
    <phoneticPr fontId="4"/>
  </si>
  <si>
    <t>銀の認定日　【初回】</t>
    <phoneticPr fontId="4"/>
  </si>
  <si>
    <t>Step2宣言日　【初回】</t>
    <phoneticPr fontId="4"/>
  </si>
  <si>
    <t>金の認定日　【初回】</t>
    <phoneticPr fontId="4"/>
  </si>
  <si>
    <t>健康経営優良法人認定</t>
    <phoneticPr fontId="4"/>
  </si>
  <si>
    <t>質問番号</t>
    <rPh sb="0" eb="2">
      <t>シツモン</t>
    </rPh>
    <rPh sb="2" eb="4">
      <t>バンゴウ</t>
    </rPh>
    <phoneticPr fontId="5"/>
  </si>
  <si>
    <t>質問番号</t>
    <rPh sb="0" eb="4">
      <t>シツモンバンゴウ</t>
    </rPh>
    <phoneticPr fontId="5"/>
  </si>
  <si>
    <t>年度</t>
    <rPh sb="0" eb="2">
      <t>ネンド</t>
    </rPh>
    <phoneticPr fontId="4"/>
  </si>
  <si>
    <t>種別</t>
    <rPh sb="0" eb="2">
      <t>シュベツ</t>
    </rPh>
    <phoneticPr fontId="4"/>
  </si>
  <si>
    <t>健診案内・受診勧奨を実施</t>
    <rPh sb="0" eb="2">
      <t>ケンシン</t>
    </rPh>
    <rPh sb="2" eb="4">
      <t>アンナイ</t>
    </rPh>
    <rPh sb="5" eb="9">
      <t>ジュシンカンショウ</t>
    </rPh>
    <rPh sb="10" eb="12">
      <t>ジッシ</t>
    </rPh>
    <phoneticPr fontId="4"/>
  </si>
  <si>
    <t>■その他記入欄（取組・採点の補足説明等）</t>
  </si>
  <si>
    <t>■その他記入欄（取組・採点の補足説明等）</t>
    <rPh sb="11" eb="13">
      <t>サイテン</t>
    </rPh>
    <rPh sb="14" eb="16">
      <t>ホソク</t>
    </rPh>
    <rPh sb="16" eb="18">
      <t>セツメイ</t>
    </rPh>
    <phoneticPr fontId="4"/>
  </si>
  <si>
    <t>■その他記入欄（取組・採点の補足説明等）</t>
    <phoneticPr fontId="4"/>
  </si>
  <si>
    <t>上記の健康課題が、整理され一覧化されるなど、客観的にも明確な状態にある</t>
    <rPh sb="0" eb="2">
      <t>ジョウキ</t>
    </rPh>
    <rPh sb="3" eb="5">
      <t>ケンコウ</t>
    </rPh>
    <rPh sb="5" eb="7">
      <t>カダイ</t>
    </rPh>
    <rPh sb="9" eb="11">
      <t>セイリ</t>
    </rPh>
    <rPh sb="13" eb="16">
      <t>イチランカ</t>
    </rPh>
    <rPh sb="22" eb="25">
      <t>キャクカンテキ</t>
    </rPh>
    <rPh sb="27" eb="29">
      <t>メイカク</t>
    </rPh>
    <rPh sb="30" eb="32">
      <t>ジョウタイ</t>
    </rPh>
    <phoneticPr fontId="4"/>
  </si>
  <si>
    <t>上記の目標・計画、またはスケジュールは整理され明確な状態にある</t>
    <rPh sb="0" eb="2">
      <t>ジョウキ</t>
    </rPh>
    <rPh sb="19" eb="21">
      <t>セイリ</t>
    </rPh>
    <rPh sb="23" eb="25">
      <t>メイカク</t>
    </rPh>
    <rPh sb="26" eb="28">
      <t>ジョウタイ</t>
    </rPh>
    <phoneticPr fontId="4"/>
  </si>
  <si>
    <t>上記の目標・計画、またはスケジュールは整理され明確な状態にある</t>
    <rPh sb="0" eb="2">
      <t>ジョウキ</t>
    </rPh>
    <rPh sb="3" eb="5">
      <t>モクヒョウ</t>
    </rPh>
    <rPh sb="6" eb="8">
      <t>ケイカク</t>
    </rPh>
    <rPh sb="19" eb="21">
      <t>セイリ</t>
    </rPh>
    <rPh sb="23" eb="25">
      <t>メイカク</t>
    </rPh>
    <rPh sb="26" eb="28">
      <t>ジョウタイ</t>
    </rPh>
    <phoneticPr fontId="4"/>
  </si>
  <si>
    <t>職場の健康課題を考えたり問題の整理を行っていますか？</t>
    <phoneticPr fontId="4"/>
  </si>
  <si>
    <t>健康づくりの目標・計画・進捗管理を行っていますか？</t>
    <phoneticPr fontId="4"/>
  </si>
  <si>
    <t>従業員の日頃の食生活が乱れないような取組みを行っていますか？</t>
    <phoneticPr fontId="4"/>
  </si>
  <si>
    <t>従業員の心の健康に関する取組みをしていますか？</t>
    <phoneticPr fontId="4"/>
  </si>
  <si>
    <t>■原点理由項目</t>
    <rPh sb="1" eb="3">
      <t>ゲンテン</t>
    </rPh>
    <rPh sb="3" eb="5">
      <t>リユウ</t>
    </rPh>
    <rPh sb="5" eb="7">
      <t>コウモク</t>
    </rPh>
    <phoneticPr fontId="4"/>
  </si>
  <si>
    <t>※</t>
    <phoneticPr fontId="4"/>
  </si>
  <si>
    <t>事業所名</t>
    <rPh sb="0" eb="4">
      <t>ジギョウショメイ</t>
    </rPh>
    <phoneticPr fontId="4"/>
  </si>
  <si>
    <t>事業場数</t>
    <rPh sb="0" eb="4">
      <t>ジギョウバスウ</t>
    </rPh>
    <phoneticPr fontId="4"/>
  </si>
  <si>
    <t>健保組合名</t>
    <rPh sb="0" eb="5">
      <t>ケンポクミアイメイ</t>
    </rPh>
    <phoneticPr fontId="4"/>
  </si>
  <si>
    <t>申請種別</t>
    <rPh sb="0" eb="4">
      <t>シンセイシュベツ</t>
    </rPh>
    <phoneticPr fontId="4"/>
  </si>
  <si>
    <t>合計</t>
    <rPh sb="0" eb="2">
      <t>ゴウケイ</t>
    </rPh>
    <phoneticPr fontId="4"/>
  </si>
  <si>
    <t>健康企業宣言Step1「銀の認定」実施結果レポート　採点結果</t>
    <rPh sb="26" eb="28">
      <t>サイテン</t>
    </rPh>
    <rPh sb="28" eb="30">
      <t>ケッカ</t>
    </rPh>
    <phoneticPr fontId="4"/>
  </si>
  <si>
    <t>■取組期間</t>
    <phoneticPr fontId="4"/>
  </si>
  <si>
    <t>■取組期間(該当に☑）</t>
    <phoneticPr fontId="4"/>
  </si>
  <si>
    <t>■取組期間（レポート提出日から起算）</t>
    <rPh sb="10" eb="13">
      <t>テイシュツビ</t>
    </rPh>
    <rPh sb="15" eb="17">
      <t>キサン</t>
    </rPh>
    <phoneticPr fontId="4"/>
  </si>
  <si>
    <t>質問</t>
    <rPh sb="0" eb="2">
      <t>シツモン</t>
    </rPh>
    <phoneticPr fontId="4"/>
  </si>
  <si>
    <t>申請
点数</t>
    <rPh sb="0" eb="2">
      <t>シンセイ</t>
    </rPh>
    <rPh sb="3" eb="5">
      <t>テンスウ</t>
    </rPh>
    <phoneticPr fontId="4"/>
  </si>
  <si>
    <t>最終
点数</t>
    <rPh sb="0" eb="2">
      <t>サイシュウ</t>
    </rPh>
    <rPh sb="3" eb="5">
      <t>テンスウ</t>
    </rPh>
    <phoneticPr fontId="4"/>
  </si>
  <si>
    <t>一次
点数</t>
    <rPh sb="0" eb="2">
      <t>イチジ</t>
    </rPh>
    <rPh sb="3" eb="5">
      <t>テンスウ</t>
    </rPh>
    <phoneticPr fontId="4"/>
  </si>
  <si>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4"/>
  </si>
  <si>
    <t>この実施結果レポートとともに、健康企業宣言システムメニュー「健康企業宣言（更新・申請）Step1」からご申請ください。</t>
    <rPh sb="2" eb="6">
      <t>ジッシケッカ</t>
    </rPh>
    <rPh sb="15" eb="21">
      <t>ケンコウキギョウセンゲン</t>
    </rPh>
    <rPh sb="30" eb="36">
      <t>ケンコウキギョウセンゲン</t>
    </rPh>
    <rPh sb="37" eb="39">
      <t>コウシン</t>
    </rPh>
    <rPh sb="40" eb="42">
      <t>シンセイ</t>
    </rPh>
    <rPh sb="52" eb="54">
      <t>シンセイ</t>
    </rPh>
    <phoneticPr fontId="4"/>
  </si>
  <si>
    <t>①</t>
    <phoneticPr fontId="4"/>
  </si>
  <si>
    <t>年度(年)における従業員の事業者健診の受診率</t>
    <phoneticPr fontId="4"/>
  </si>
  <si>
    <t>人</t>
    <rPh sb="0" eb="1">
      <t>ニン</t>
    </rPh>
    <phoneticPr fontId="4"/>
  </si>
  <si>
    <t>③健診不可者の数</t>
    <rPh sb="1" eb="5">
      <t>ケンシンフカ</t>
    </rPh>
    <rPh sb="5" eb="6">
      <t>シャ</t>
    </rPh>
    <rPh sb="7" eb="8">
      <t>カズ</t>
    </rPh>
    <phoneticPr fontId="4"/>
  </si>
  <si>
    <r>
      <t>％　</t>
    </r>
    <r>
      <rPr>
        <sz val="11"/>
        <color rgb="FF000000"/>
        <rFont val="BIZ UDPゴシック"/>
        <family val="3"/>
        <charset val="128"/>
      </rPr>
      <t>（②/①ー③×100）</t>
    </r>
    <phoneticPr fontId="4"/>
  </si>
  <si>
    <t>年度における被保険者の特定健康診査の受診率</t>
    <phoneticPr fontId="4"/>
  </si>
  <si>
    <t>③健診受診者率</t>
    <rPh sb="1" eb="3">
      <t>ケンシン</t>
    </rPh>
    <rPh sb="3" eb="5">
      <t>ジュシン</t>
    </rPh>
    <rPh sb="5" eb="6">
      <t>シャ</t>
    </rPh>
    <rPh sb="6" eb="7">
      <t>リツ</t>
    </rPh>
    <phoneticPr fontId="4"/>
  </si>
  <si>
    <t>年度における被保険者の特定保健指導</t>
    <phoneticPr fontId="4"/>
  </si>
  <si>
    <t>実績事前報告済み</t>
    <rPh sb="0" eb="2">
      <t>ジッセキ</t>
    </rPh>
    <rPh sb="2" eb="7">
      <t>ジゼンホウコクズ</t>
    </rPh>
    <phoneticPr fontId="4"/>
  </si>
  <si>
    <t>　ご提出も不要です。</t>
    <rPh sb="2" eb="4">
      <t>テイシュツ</t>
    </rPh>
    <rPh sb="5" eb="7">
      <t>フヨウ</t>
    </rPh>
    <phoneticPr fontId="4"/>
  </si>
  <si>
    <t>※この質問は健康保険組合の実施率で採点されます。また、添付資料（エビデンス）の</t>
    <rPh sb="3" eb="5">
      <t>シツモン</t>
    </rPh>
    <rPh sb="6" eb="12">
      <t>ケンコウホケンクミアイ</t>
    </rPh>
    <rPh sb="13" eb="15">
      <t>ジッシ</t>
    </rPh>
    <rPh sb="15" eb="16">
      <t>リツ</t>
    </rPh>
    <rPh sb="17" eb="19">
      <t>サイテン</t>
    </rPh>
    <phoneticPr fontId="4"/>
  </si>
  <si>
    <t>⑫</t>
    <phoneticPr fontId="4"/>
  </si>
  <si>
    <t>④</t>
    <phoneticPr fontId="4"/>
  </si>
  <si>
    <t>③</t>
    <phoneticPr fontId="4"/>
  </si>
  <si>
    <t>①</t>
    <phoneticPr fontId="4"/>
  </si>
  <si>
    <t>⑥</t>
    <phoneticPr fontId="4"/>
  </si>
  <si>
    <t>⑤</t>
    <phoneticPr fontId="4"/>
  </si>
  <si>
    <t>⑨</t>
    <phoneticPr fontId="4"/>
  </si>
  <si>
    <t>⑱</t>
    <phoneticPr fontId="4"/>
  </si>
  <si>
    <t>⑰</t>
    <phoneticPr fontId="4"/>
  </si>
  <si>
    <t>⑯</t>
    <phoneticPr fontId="4"/>
  </si>
  <si>
    <t>⑩</t>
    <phoneticPr fontId="4"/>
  </si>
  <si>
    <t>⑪</t>
    <phoneticPr fontId="4"/>
  </si>
  <si>
    <t>受診率</t>
    <rPh sb="0" eb="3">
      <t>ジュシンリツ</t>
    </rPh>
    <phoneticPr fontId="4"/>
  </si>
  <si>
    <t>特定健診</t>
    <rPh sb="0" eb="2">
      <t>トクテイ</t>
    </rPh>
    <rPh sb="2" eb="4">
      <t>ケンシン</t>
    </rPh>
    <phoneticPr fontId="4"/>
  </si>
  <si>
    <t>終了率</t>
    <rPh sb="0" eb="3">
      <t>シュウリョウリツ</t>
    </rPh>
    <phoneticPr fontId="4"/>
  </si>
  <si>
    <t>対象者数</t>
    <rPh sb="0" eb="3">
      <t>タイショウシャ</t>
    </rPh>
    <rPh sb="3" eb="4">
      <t>スウ</t>
    </rPh>
    <phoneticPr fontId="4"/>
  </si>
  <si>
    <t>受診者数</t>
    <rPh sb="0" eb="4">
      <t>ジュシンシャスウ</t>
    </rPh>
    <phoneticPr fontId="4"/>
  </si>
  <si>
    <t>終了者数</t>
    <rPh sb="0" eb="2">
      <t>シュウリョウ</t>
    </rPh>
    <rPh sb="2" eb="3">
      <t>シャ</t>
    </rPh>
    <rPh sb="3" eb="4">
      <t>スウ</t>
    </rPh>
    <phoneticPr fontId="4"/>
  </si>
  <si>
    <t>採点
点数</t>
    <rPh sb="0" eb="2">
      <t>サイテン</t>
    </rPh>
    <rPh sb="3" eb="5">
      <t>テンスウ</t>
    </rPh>
    <phoneticPr fontId="4"/>
  </si>
  <si>
    <t>質問
番号</t>
    <rPh sb="0" eb="2">
      <t>シツモン</t>
    </rPh>
    <rPh sb="3" eb="5">
      <t>バンゴウ</t>
    </rPh>
    <phoneticPr fontId="4"/>
  </si>
  <si>
    <t>判定</t>
    <rPh sb="0" eb="2">
      <t>ハンテイ</t>
    </rPh>
    <phoneticPr fontId="4"/>
  </si>
  <si>
    <t>レポート記入日(採点日）</t>
    <rPh sb="4" eb="7">
      <t>キニュウビ</t>
    </rPh>
    <rPh sb="8" eb="11">
      <t>サイテンビ</t>
    </rPh>
    <phoneticPr fontId="4"/>
  </si>
  <si>
    <t>健康経営優良法人認定年度</t>
    <rPh sb="0" eb="8">
      <t>ケンコウケイエイユウリョウホウジン</t>
    </rPh>
    <rPh sb="8" eb="10">
      <t>ニンテイ</t>
    </rPh>
    <rPh sb="10" eb="12">
      <t>ネンド</t>
    </rPh>
    <phoneticPr fontId="4"/>
  </si>
  <si>
    <t>健康経営優良法人認定種別</t>
    <rPh sb="0" eb="8">
      <t>ケンコウケイエイユウリョウホウジン</t>
    </rPh>
    <rPh sb="8" eb="10">
      <t>ニンテイ</t>
    </rPh>
    <rPh sb="10" eb="12">
      <t>シュベツ</t>
    </rPh>
    <phoneticPr fontId="4"/>
  </si>
  <si>
    <t>申請種別</t>
    <rPh sb="0" eb="1">
      <t>サル</t>
    </rPh>
    <rPh sb="1" eb="2">
      <t>ショウ</t>
    </rPh>
    <rPh sb="2" eb="3">
      <t>シュ</t>
    </rPh>
    <rPh sb="3" eb="4">
      <t>ベツ</t>
    </rPh>
    <phoneticPr fontId="4"/>
  </si>
  <si>
    <t>採点点数</t>
    <rPh sb="0" eb="1">
      <t>サイ</t>
    </rPh>
    <rPh sb="1" eb="2">
      <t>テン</t>
    </rPh>
    <rPh sb="2" eb="3">
      <t>テン</t>
    </rPh>
    <rPh sb="3" eb="4">
      <t>スウ</t>
    </rPh>
    <phoneticPr fontId="4"/>
  </si>
  <si>
    <t>備考</t>
    <rPh sb="0" eb="1">
      <t>ビ</t>
    </rPh>
    <rPh sb="1" eb="2">
      <t>コウ</t>
    </rPh>
    <phoneticPr fontId="4"/>
  </si>
  <si>
    <t>チェック1</t>
    <phoneticPr fontId="4"/>
  </si>
  <si>
    <t>チェック2</t>
  </si>
  <si>
    <t>チェック3</t>
  </si>
  <si>
    <t>チェック4</t>
  </si>
  <si>
    <t>チェック5</t>
  </si>
  <si>
    <t>健康経営優良法人認定年度</t>
    <rPh sb="10" eb="12">
      <t>ネンド</t>
    </rPh>
    <phoneticPr fontId="4"/>
  </si>
  <si>
    <t>健康経営優良法人認定種別</t>
    <rPh sb="10" eb="12">
      <t>シュベツ</t>
    </rPh>
    <phoneticPr fontId="4"/>
  </si>
  <si>
    <t>申請予定</t>
    <rPh sb="0" eb="4">
      <t>シンセイヨテイ</t>
    </rPh>
    <phoneticPr fontId="4"/>
  </si>
  <si>
    <t>対象者</t>
    <rPh sb="0" eb="3">
      <t>タイショウシャ</t>
    </rPh>
    <phoneticPr fontId="4"/>
  </si>
  <si>
    <t>受診者</t>
    <rPh sb="0" eb="3">
      <t>ジュシンシャ</t>
    </rPh>
    <phoneticPr fontId="4"/>
  </si>
  <si>
    <t>不可者数</t>
    <rPh sb="0" eb="2">
      <t>フカ</t>
    </rPh>
    <rPh sb="2" eb="3">
      <t>シャ</t>
    </rPh>
    <rPh sb="3" eb="4">
      <t>スウ</t>
    </rPh>
    <phoneticPr fontId="4"/>
  </si>
  <si>
    <t>その他</t>
    <rPh sb="2" eb="3">
      <t>タ</t>
    </rPh>
    <phoneticPr fontId="4"/>
  </si>
  <si>
    <t>点数</t>
    <rPh sb="0" eb="2">
      <t>テンスウ</t>
    </rPh>
    <phoneticPr fontId="4"/>
  </si>
  <si>
    <t>取組無し</t>
    <rPh sb="0" eb="2">
      <t>トリクミ</t>
    </rPh>
    <rPh sb="2" eb="3">
      <t>ナ</t>
    </rPh>
    <phoneticPr fontId="4"/>
  </si>
  <si>
    <t>個別勧奨</t>
    <rPh sb="0" eb="2">
      <t>コベツ</t>
    </rPh>
    <rPh sb="2" eb="4">
      <t>カンショウ</t>
    </rPh>
    <phoneticPr fontId="4"/>
  </si>
  <si>
    <t>必要性</t>
    <rPh sb="0" eb="3">
      <t>ヒツヨウセイ</t>
    </rPh>
    <phoneticPr fontId="4"/>
  </si>
  <si>
    <t>ポスター・リーフレット等</t>
    <rPh sb="11" eb="12">
      <t>トウ</t>
    </rPh>
    <phoneticPr fontId="4"/>
  </si>
  <si>
    <t>社内イントラ・グループウェア</t>
    <rPh sb="0" eb="2">
      <t>シャナイ</t>
    </rPh>
    <phoneticPr fontId="4"/>
  </si>
  <si>
    <t>研修等</t>
    <rPh sb="0" eb="2">
      <t>ケンシュウ</t>
    </rPh>
    <rPh sb="2" eb="3">
      <t>トウ</t>
    </rPh>
    <phoneticPr fontId="4"/>
  </si>
  <si>
    <t>全事業場・全従業員</t>
    <rPh sb="0" eb="3">
      <t>ゼンジギョウ</t>
    </rPh>
    <rPh sb="3" eb="4">
      <t>バ</t>
    </rPh>
    <rPh sb="5" eb="9">
      <t>ゼンジュウギョウイン</t>
    </rPh>
    <phoneticPr fontId="4"/>
  </si>
  <si>
    <t>一部の事業場・一部の従業員</t>
    <rPh sb="7" eb="9">
      <t>イチブ</t>
    </rPh>
    <rPh sb="10" eb="13">
      <t>ジュウギョウイン</t>
    </rPh>
    <phoneticPr fontId="4"/>
  </si>
  <si>
    <t>その他内容</t>
    <rPh sb="2" eb="3">
      <t>タ</t>
    </rPh>
    <rPh sb="3" eb="5">
      <t>ナイヨウ</t>
    </rPh>
    <phoneticPr fontId="4"/>
  </si>
  <si>
    <t>開始月</t>
    <rPh sb="0" eb="3">
      <t>カイシツキ</t>
    </rPh>
    <phoneticPr fontId="4"/>
  </si>
  <si>
    <t>再検査個別</t>
    <rPh sb="0" eb="3">
      <t>サイケンサ</t>
    </rPh>
    <rPh sb="3" eb="5">
      <t>コベツ</t>
    </rPh>
    <phoneticPr fontId="4"/>
  </si>
  <si>
    <t>再検査全体</t>
    <rPh sb="0" eb="3">
      <t>サイケンサ</t>
    </rPh>
    <rPh sb="3" eb="5">
      <t>ゼンタイ</t>
    </rPh>
    <phoneticPr fontId="4"/>
  </si>
  <si>
    <t>該当者へメール</t>
    <rPh sb="0" eb="3">
      <t>ガイトウシャ</t>
    </rPh>
    <phoneticPr fontId="4"/>
  </si>
  <si>
    <t>該当者通知紙</t>
    <rPh sb="0" eb="3">
      <t>ガイトウシャ</t>
    </rPh>
    <rPh sb="3" eb="5">
      <t>ツウチ</t>
    </rPh>
    <rPh sb="5" eb="6">
      <t>カミ</t>
    </rPh>
    <phoneticPr fontId="4"/>
  </si>
  <si>
    <t>その他</t>
    <rPh sb="2" eb="3">
      <t>タ</t>
    </rPh>
    <phoneticPr fontId="4"/>
  </si>
  <si>
    <t>その他取組</t>
    <rPh sb="2" eb="3">
      <t>タ</t>
    </rPh>
    <rPh sb="3" eb="5">
      <t>トリクミ</t>
    </rPh>
    <phoneticPr fontId="4"/>
  </si>
  <si>
    <t>一次健診時再検査案内</t>
    <rPh sb="0" eb="2">
      <t>イチジ</t>
    </rPh>
    <rPh sb="2" eb="4">
      <t>ケンシン</t>
    </rPh>
    <rPh sb="4" eb="5">
      <t>ジ</t>
    </rPh>
    <rPh sb="5" eb="8">
      <t>サイケンサ</t>
    </rPh>
    <rPh sb="8" eb="10">
      <t>アンナイ</t>
    </rPh>
    <phoneticPr fontId="4"/>
  </si>
  <si>
    <t>取組無し</t>
    <rPh sb="0" eb="3">
      <t>トリクミナ</t>
    </rPh>
    <phoneticPr fontId="4"/>
  </si>
  <si>
    <t>推進担当</t>
    <rPh sb="0" eb="4">
      <t>スイシンタントウ</t>
    </rPh>
    <phoneticPr fontId="4"/>
  </si>
  <si>
    <t>担当者有無</t>
    <rPh sb="0" eb="3">
      <t>タントウシャ</t>
    </rPh>
    <rPh sb="3" eb="4">
      <t>ア</t>
    </rPh>
    <rPh sb="4" eb="5">
      <t>ナ</t>
    </rPh>
    <phoneticPr fontId="4"/>
  </si>
  <si>
    <t>衛生委員</t>
    <rPh sb="0" eb="4">
      <t>エイセイイイン</t>
    </rPh>
    <phoneticPr fontId="4"/>
  </si>
  <si>
    <t>その他内容</t>
    <rPh sb="2" eb="3">
      <t>タ</t>
    </rPh>
    <rPh sb="3" eb="5">
      <t>ナイヨウ</t>
    </rPh>
    <phoneticPr fontId="4"/>
  </si>
  <si>
    <t>MT・会議有</t>
    <rPh sb="5" eb="6">
      <t>アリ</t>
    </rPh>
    <phoneticPr fontId="4"/>
  </si>
  <si>
    <t>会議名</t>
    <rPh sb="0" eb="3">
      <t>カイギメイ</t>
    </rPh>
    <phoneticPr fontId="4"/>
  </si>
  <si>
    <t>頻度</t>
    <rPh sb="0" eb="2">
      <t>ヒンド</t>
    </rPh>
    <phoneticPr fontId="4"/>
  </si>
  <si>
    <t>測定器設置</t>
    <rPh sb="0" eb="3">
      <t>ソクテイキ</t>
    </rPh>
    <rPh sb="3" eb="5">
      <t>セッチ</t>
    </rPh>
    <phoneticPr fontId="4"/>
  </si>
  <si>
    <t>血圧計等</t>
    <rPh sb="0" eb="3">
      <t>ケツアツケイ</t>
    </rPh>
    <rPh sb="3" eb="4">
      <t>トウ</t>
    </rPh>
    <phoneticPr fontId="4"/>
  </si>
  <si>
    <t>体温計</t>
    <rPh sb="0" eb="3">
      <t>タイオンケイ</t>
    </rPh>
    <phoneticPr fontId="4"/>
  </si>
  <si>
    <t>点数</t>
    <rPh sb="0" eb="2">
      <t>テンスウ</t>
    </rPh>
    <phoneticPr fontId="4"/>
  </si>
  <si>
    <t>課題把握</t>
    <rPh sb="0" eb="2">
      <t>カダイ</t>
    </rPh>
    <rPh sb="2" eb="4">
      <t>ハアク</t>
    </rPh>
    <phoneticPr fontId="4"/>
  </si>
  <si>
    <t>外部</t>
    <rPh sb="0" eb="2">
      <t>ガイブ</t>
    </rPh>
    <phoneticPr fontId="4"/>
  </si>
  <si>
    <t>表彰制度で</t>
    <rPh sb="0" eb="4">
      <t>ヒョウショウセイド</t>
    </rPh>
    <phoneticPr fontId="4"/>
  </si>
  <si>
    <t>アンケート等</t>
    <rPh sb="5" eb="6">
      <t>トウ</t>
    </rPh>
    <phoneticPr fontId="4"/>
  </si>
  <si>
    <t>会議MTで</t>
    <rPh sb="0" eb="2">
      <t>カイギ</t>
    </rPh>
    <phoneticPr fontId="4"/>
  </si>
  <si>
    <t>明確化</t>
    <rPh sb="0" eb="3">
      <t>メイカクカ</t>
    </rPh>
    <phoneticPr fontId="4"/>
  </si>
  <si>
    <t>計画書等で</t>
    <rPh sb="0" eb="3">
      <t>ケイカクショ</t>
    </rPh>
    <rPh sb="3" eb="4">
      <t>トウ</t>
    </rPh>
    <phoneticPr fontId="4"/>
  </si>
  <si>
    <t>会議等で</t>
    <rPh sb="0" eb="2">
      <t>カイギ</t>
    </rPh>
    <rPh sb="2" eb="3">
      <t>トウ</t>
    </rPh>
    <phoneticPr fontId="4"/>
  </si>
  <si>
    <t>計画の話し合い</t>
    <rPh sb="0" eb="2">
      <t>ケイカク</t>
    </rPh>
    <rPh sb="3" eb="4">
      <t>ハナ</t>
    </rPh>
    <rPh sb="5" eb="6">
      <t>ア</t>
    </rPh>
    <phoneticPr fontId="4"/>
  </si>
  <si>
    <t>計画明確化</t>
    <rPh sb="0" eb="2">
      <t>ケイカク</t>
    </rPh>
    <rPh sb="2" eb="5">
      <t>メイカクカ</t>
    </rPh>
    <phoneticPr fontId="4"/>
  </si>
  <si>
    <t>計画名</t>
    <rPh sb="0" eb="2">
      <t>ケイカク</t>
    </rPh>
    <rPh sb="2" eb="3">
      <t>メイ</t>
    </rPh>
    <phoneticPr fontId="4"/>
  </si>
  <si>
    <t>スケジュール</t>
    <phoneticPr fontId="4"/>
  </si>
  <si>
    <t>内容</t>
    <rPh sb="0" eb="2">
      <t>ナイヨウ</t>
    </rPh>
    <phoneticPr fontId="4"/>
  </si>
  <si>
    <t>取組無し</t>
    <rPh sb="0" eb="2">
      <t>トリクミ</t>
    </rPh>
    <rPh sb="2" eb="3">
      <t>ナ</t>
    </rPh>
    <phoneticPr fontId="4"/>
  </si>
  <si>
    <t>掲示物</t>
    <rPh sb="0" eb="3">
      <t>ケイジブツ</t>
    </rPh>
    <phoneticPr fontId="4"/>
  </si>
  <si>
    <t>イントラ等</t>
    <rPh sb="4" eb="5">
      <t>トウ</t>
    </rPh>
    <phoneticPr fontId="4"/>
  </si>
  <si>
    <t>セミナー</t>
    <phoneticPr fontId="4"/>
  </si>
  <si>
    <t>社員食堂</t>
    <rPh sb="0" eb="2">
      <t>シャイン</t>
    </rPh>
    <rPh sb="2" eb="4">
      <t>ショクドウ</t>
    </rPh>
    <phoneticPr fontId="4"/>
  </si>
  <si>
    <t>実践あり</t>
    <rPh sb="0" eb="2">
      <t>ジッセン</t>
    </rPh>
    <phoneticPr fontId="4"/>
  </si>
  <si>
    <t>ラジオ体操</t>
    <rPh sb="3" eb="5">
      <t>タイソウ</t>
    </rPh>
    <phoneticPr fontId="4"/>
  </si>
  <si>
    <t>時間中</t>
    <rPh sb="0" eb="3">
      <t>ジカンチュウ</t>
    </rPh>
    <phoneticPr fontId="4"/>
  </si>
  <si>
    <t>推奨</t>
    <rPh sb="0" eb="2">
      <t>スイショウ</t>
    </rPh>
    <phoneticPr fontId="4"/>
  </si>
  <si>
    <t>その他勧奨方法</t>
    <rPh sb="2" eb="3">
      <t>タ</t>
    </rPh>
    <rPh sb="3" eb="7">
      <t>カンショウホウホウ</t>
    </rPh>
    <phoneticPr fontId="4"/>
  </si>
  <si>
    <t>その他勧奨</t>
    <rPh sb="2" eb="3">
      <t>タ</t>
    </rPh>
    <rPh sb="3" eb="5">
      <t>カンショウ</t>
    </rPh>
    <phoneticPr fontId="4"/>
  </si>
  <si>
    <t>通知等で</t>
    <rPh sb="0" eb="3">
      <t>ツウチトウ</t>
    </rPh>
    <phoneticPr fontId="4"/>
  </si>
  <si>
    <t>歩数増の工夫</t>
    <rPh sb="0" eb="2">
      <t>ホスウ</t>
    </rPh>
    <rPh sb="2" eb="3">
      <t>ゾウ</t>
    </rPh>
    <rPh sb="4" eb="6">
      <t>クフウ</t>
    </rPh>
    <phoneticPr fontId="4"/>
  </si>
  <si>
    <t>たばこ害周知</t>
    <rPh sb="3" eb="4">
      <t>ガイ</t>
    </rPh>
    <rPh sb="4" eb="6">
      <t>シュウチ</t>
    </rPh>
    <phoneticPr fontId="4"/>
  </si>
  <si>
    <t>イベント開催</t>
    <rPh sb="4" eb="6">
      <t>カイサイ</t>
    </rPh>
    <phoneticPr fontId="4"/>
  </si>
  <si>
    <t>社内研修</t>
    <rPh sb="0" eb="2">
      <t>シャナイ</t>
    </rPh>
    <rPh sb="2" eb="4">
      <t>ケンシュウ</t>
    </rPh>
    <phoneticPr fontId="4"/>
  </si>
  <si>
    <t>時間内禁煙</t>
    <rPh sb="0" eb="3">
      <t>ジカンナイ</t>
    </rPh>
    <rPh sb="3" eb="5">
      <t>キンエン</t>
    </rPh>
    <phoneticPr fontId="4"/>
  </si>
  <si>
    <t>喫煙室設置</t>
    <rPh sb="0" eb="3">
      <t>キツエンシツ</t>
    </rPh>
    <rPh sb="3" eb="5">
      <t>セッチ</t>
    </rPh>
    <phoneticPr fontId="4"/>
  </si>
  <si>
    <t>喫煙場所周知</t>
    <rPh sb="0" eb="2">
      <t>キツエン</t>
    </rPh>
    <rPh sb="2" eb="4">
      <t>バショ</t>
    </rPh>
    <rPh sb="4" eb="6">
      <t>シュウチ</t>
    </rPh>
    <phoneticPr fontId="4"/>
  </si>
  <si>
    <t>不適当</t>
    <rPh sb="0" eb="3">
      <t>フテキトウ</t>
    </rPh>
    <phoneticPr fontId="4"/>
  </si>
  <si>
    <t>周知教育</t>
    <rPh sb="0" eb="2">
      <t>シュウチ</t>
    </rPh>
    <rPh sb="2" eb="4">
      <t>キョウイク</t>
    </rPh>
    <phoneticPr fontId="4"/>
  </si>
  <si>
    <t>セルフ</t>
    <phoneticPr fontId="4"/>
  </si>
  <si>
    <t>研修（eラン）</t>
    <rPh sb="0" eb="2">
      <t>ケンシュウ</t>
    </rPh>
    <phoneticPr fontId="4"/>
  </si>
  <si>
    <t>研修対面</t>
    <rPh sb="0" eb="4">
      <t>ケンシュウタイメン</t>
    </rPh>
    <phoneticPr fontId="4"/>
  </si>
  <si>
    <t>ハラスメントのみ</t>
    <phoneticPr fontId="4"/>
  </si>
  <si>
    <t>ラインケア</t>
    <phoneticPr fontId="4"/>
  </si>
  <si>
    <t>窓口内部</t>
    <rPh sb="0" eb="2">
      <t>マドクチ</t>
    </rPh>
    <rPh sb="2" eb="4">
      <t>ナイブ</t>
    </rPh>
    <phoneticPr fontId="4"/>
  </si>
  <si>
    <t>産業医等</t>
    <rPh sb="0" eb="3">
      <t>サンギョウイ</t>
    </rPh>
    <rPh sb="3" eb="4">
      <t>トウ</t>
    </rPh>
    <phoneticPr fontId="4"/>
  </si>
  <si>
    <t>人事その他</t>
    <rPh sb="0" eb="2">
      <t>ジンジ</t>
    </rPh>
    <rPh sb="4" eb="5">
      <t>タ</t>
    </rPh>
    <phoneticPr fontId="4"/>
  </si>
  <si>
    <t>窓口外部</t>
    <rPh sb="0" eb="2">
      <t>マドクチ</t>
    </rPh>
    <rPh sb="2" eb="4">
      <t>ガイブ</t>
    </rPh>
    <phoneticPr fontId="4"/>
  </si>
  <si>
    <t>健保組合</t>
    <rPh sb="0" eb="4">
      <t>ケンポクミアイ</t>
    </rPh>
    <phoneticPr fontId="4"/>
  </si>
  <si>
    <t>組合以外</t>
    <rPh sb="0" eb="2">
      <t>クミアイ</t>
    </rPh>
    <rPh sb="2" eb="4">
      <t>イガイ</t>
    </rPh>
    <phoneticPr fontId="4"/>
  </si>
  <si>
    <t>ハラスメント窓口のみ</t>
    <rPh sb="6" eb="8">
      <t>マドクチ</t>
    </rPh>
    <phoneticPr fontId="4"/>
  </si>
  <si>
    <t>周知あり</t>
    <rPh sb="0" eb="2">
      <t>シュウチ</t>
    </rPh>
    <phoneticPr fontId="4"/>
  </si>
  <si>
    <t>その他周知</t>
    <rPh sb="2" eb="3">
      <t>タ</t>
    </rPh>
    <rPh sb="3" eb="5">
      <t>シュウチ</t>
    </rPh>
    <phoneticPr fontId="4"/>
  </si>
  <si>
    <t>その他周知内容</t>
    <rPh sb="2" eb="3">
      <t>タ</t>
    </rPh>
    <rPh sb="3" eb="5">
      <t>シュウチ</t>
    </rPh>
    <rPh sb="5" eb="7">
      <t>ナイヨウ</t>
    </rPh>
    <phoneticPr fontId="4"/>
  </si>
  <si>
    <t>事業所に同じ</t>
    <rPh sb="0" eb="3">
      <t>ジギョウショ</t>
    </rPh>
    <rPh sb="4" eb="5">
      <t>オナ</t>
    </rPh>
    <phoneticPr fontId="4"/>
  </si>
  <si>
    <t>事業所に同じ</t>
    <rPh sb="0" eb="2">
      <t>ジギョウ</t>
    </rPh>
    <rPh sb="2" eb="3">
      <t>ショ</t>
    </rPh>
    <rPh sb="4" eb="5">
      <t>オナ</t>
    </rPh>
    <phoneticPr fontId="4"/>
  </si>
  <si>
    <t>加入健康保険組合名</t>
    <phoneticPr fontId="4"/>
  </si>
  <si>
    <t>事業所名</t>
    <phoneticPr fontId="4"/>
  </si>
  <si>
    <t>採点情報</t>
    <phoneticPr fontId="4"/>
  </si>
  <si>
    <t>認定日（更新日）</t>
    <rPh sb="0" eb="2">
      <t>ニンテイ</t>
    </rPh>
    <rPh sb="2" eb="3">
      <t>ビ</t>
    </rPh>
    <rPh sb="4" eb="7">
      <t>コウシンビ</t>
    </rPh>
    <phoneticPr fontId="4"/>
  </si>
  <si>
    <t>申請種別</t>
    <rPh sb="0" eb="4">
      <t>シンセイシュベツ</t>
    </rPh>
    <phoneticPr fontId="4"/>
  </si>
  <si>
    <t>②</t>
    <phoneticPr fontId="4"/>
  </si>
  <si>
    <t>■減点理由項目</t>
    <rPh sb="1" eb="3">
      <t>ゲンテン</t>
    </rPh>
    <rPh sb="3" eb="5">
      <t>リユウ</t>
    </rPh>
    <rPh sb="5" eb="7">
      <t>コウモク</t>
    </rPh>
    <phoneticPr fontId="4"/>
  </si>
  <si>
    <t>人　</t>
    <rPh sb="0" eb="1">
      <t>ニン</t>
    </rPh>
    <phoneticPr fontId="4"/>
  </si>
  <si>
    <t>（妊娠中・産休・育休・休職中　等）</t>
    <phoneticPr fontId="4"/>
  </si>
  <si>
    <t>％</t>
    <phoneticPr fontId="4"/>
  </si>
  <si>
    <t>　（②/①ー③×100）</t>
    <phoneticPr fontId="4"/>
  </si>
  <si>
    <t>②特定健診受診者数</t>
    <phoneticPr fontId="4"/>
  </si>
  <si>
    <t>※この質問は健康保険組合の受診率で採点されます。また、添付資料（エビデンス）の</t>
    <rPh sb="3" eb="5">
      <t>シツモン</t>
    </rPh>
    <rPh sb="6" eb="12">
      <t>ケンコウホケンクミアイ</t>
    </rPh>
    <rPh sb="13" eb="15">
      <t>ジュシン</t>
    </rPh>
    <rPh sb="15" eb="16">
      <t>リツ</t>
    </rPh>
    <rPh sb="17" eb="19">
      <t>サイテン</t>
    </rPh>
    <phoneticPr fontId="4"/>
  </si>
  <si>
    <t>②定期健診等受診者数</t>
    <phoneticPr fontId="4"/>
  </si>
  <si>
    <t>①事業者健診対象者数</t>
    <phoneticPr fontId="4"/>
  </si>
  <si>
    <t>％</t>
    <phoneticPr fontId="4"/>
  </si>
  <si>
    <t>事業所</t>
    <rPh sb="0" eb="3">
      <t>ジギョウショ</t>
    </rPh>
    <phoneticPr fontId="4"/>
  </si>
  <si>
    <t>健保組合</t>
    <rPh sb="0" eb="4">
      <t>ケンポクミアイ</t>
    </rPh>
    <phoneticPr fontId="4"/>
  </si>
  <si>
    <t>②</t>
    <phoneticPr fontId="4"/>
  </si>
  <si>
    <t>①特定健診対象者数</t>
    <rPh sb="3" eb="5">
      <t>ケンシン</t>
    </rPh>
    <phoneticPr fontId="4"/>
  </si>
  <si>
    <t>④健診受診率</t>
    <rPh sb="1" eb="3">
      <t>ケンシン</t>
    </rPh>
    <rPh sb="3" eb="5">
      <t>ジュシン</t>
    </rPh>
    <rPh sb="5" eb="6">
      <t>リツ</t>
    </rPh>
    <phoneticPr fontId="4"/>
  </si>
  <si>
    <t>③特定健診受診率</t>
    <rPh sb="1" eb="3">
      <t>トクテイ</t>
    </rPh>
    <rPh sb="3" eb="5">
      <t>ケンシン</t>
    </rPh>
    <rPh sb="5" eb="7">
      <t>ジュシン</t>
    </rPh>
    <rPh sb="7" eb="8">
      <t>リツ</t>
    </rPh>
    <phoneticPr fontId="4"/>
  </si>
  <si>
    <t>質問
番号</t>
    <rPh sb="0" eb="2">
      <t>シツモン</t>
    </rPh>
    <rPh sb="3" eb="5">
      <t>バンゴウ</t>
    </rPh>
    <phoneticPr fontId="5"/>
  </si>
  <si>
    <t>①特定保健指導対象者数</t>
    <phoneticPr fontId="4"/>
  </si>
  <si>
    <t>②特定保健指導終了者数</t>
    <rPh sb="7" eb="10">
      <t>シュウリョウシャ</t>
    </rPh>
    <phoneticPr fontId="4"/>
  </si>
  <si>
    <t>③実施率</t>
    <rPh sb="1" eb="3">
      <t>ジッシ</t>
    </rPh>
    <rPh sb="3" eb="4">
      <t>リツ</t>
    </rPh>
    <phoneticPr fontId="4"/>
  </si>
  <si>
    <t>　（②/①×100）</t>
    <phoneticPr fontId="4"/>
  </si>
  <si>
    <t>番号</t>
    <rPh sb="0" eb="2">
      <t>バンゴウ</t>
    </rPh>
    <phoneticPr fontId="6"/>
  </si>
  <si>
    <t>業態分類</t>
    <rPh sb="0" eb="2">
      <t>ギョウタイ</t>
    </rPh>
    <rPh sb="2" eb="4">
      <t>ブンルイ</t>
    </rPh>
    <phoneticPr fontId="6"/>
  </si>
  <si>
    <t>日本標準産業分類</t>
    <rPh sb="0" eb="4">
      <t>ニホンヒョウジュン</t>
    </rPh>
    <rPh sb="4" eb="6">
      <t>サンギョウ</t>
    </rPh>
    <rPh sb="6" eb="8">
      <t>ブンルイ</t>
    </rPh>
    <phoneticPr fontId="6"/>
  </si>
  <si>
    <t>01</t>
    <phoneticPr fontId="6"/>
  </si>
  <si>
    <t>農林水産業</t>
    <rPh sb="0" eb="5">
      <t>ノウリンスイサンギョウ</t>
    </rPh>
    <phoneticPr fontId="6"/>
  </si>
  <si>
    <t>農業</t>
    <rPh sb="0" eb="2">
      <t>ノウギョウ</t>
    </rPh>
    <phoneticPr fontId="6"/>
  </si>
  <si>
    <t>林業</t>
    <rPh sb="0" eb="2">
      <t>リンギョウ</t>
    </rPh>
    <phoneticPr fontId="6"/>
  </si>
  <si>
    <t>漁業</t>
    <rPh sb="0" eb="2">
      <t>ギョギョウ</t>
    </rPh>
    <phoneticPr fontId="6"/>
  </si>
  <si>
    <t>水産養殖業</t>
    <rPh sb="0" eb="5">
      <t>スイサンヨウショクギョウ</t>
    </rPh>
    <phoneticPr fontId="6"/>
  </si>
  <si>
    <t>02</t>
    <phoneticPr fontId="6"/>
  </si>
  <si>
    <t>鉱業、採石業、砂利採取業</t>
    <rPh sb="0" eb="2">
      <t>コウギョウ</t>
    </rPh>
    <rPh sb="3" eb="6">
      <t>サイセキギョウ</t>
    </rPh>
    <rPh sb="7" eb="9">
      <t>ジャリ</t>
    </rPh>
    <rPh sb="9" eb="12">
      <t>サイシュギョウ</t>
    </rPh>
    <phoneticPr fontId="6"/>
  </si>
  <si>
    <t>鉱業、採石業、砂利採取業</t>
    <rPh sb="0" eb="2">
      <t>コウギョウ</t>
    </rPh>
    <rPh sb="3" eb="6">
      <t>サイセキギョウ</t>
    </rPh>
    <rPh sb="7" eb="12">
      <t>ジャリサイシュギョウ</t>
    </rPh>
    <phoneticPr fontId="6"/>
  </si>
  <si>
    <t>03</t>
    <phoneticPr fontId="6"/>
  </si>
  <si>
    <t>建設業</t>
    <rPh sb="0" eb="3">
      <t>ケンセツギョウ</t>
    </rPh>
    <phoneticPr fontId="6"/>
  </si>
  <si>
    <t>総合工事業</t>
    <rPh sb="0" eb="2">
      <t>ソウゴウ</t>
    </rPh>
    <rPh sb="2" eb="5">
      <t>コウジギョウ</t>
    </rPh>
    <phoneticPr fontId="6"/>
  </si>
  <si>
    <t>職別工事業</t>
    <rPh sb="0" eb="2">
      <t>ショクベツ</t>
    </rPh>
    <rPh sb="2" eb="5">
      <t>コウジギョウ</t>
    </rPh>
    <phoneticPr fontId="6"/>
  </si>
  <si>
    <t>設備工事業</t>
    <rPh sb="0" eb="2">
      <t>セツビ</t>
    </rPh>
    <rPh sb="2" eb="4">
      <t>コウジ</t>
    </rPh>
    <rPh sb="4" eb="5">
      <t>ギョウ</t>
    </rPh>
    <phoneticPr fontId="6"/>
  </si>
  <si>
    <t>04</t>
  </si>
  <si>
    <t>食料品・たばこ製造業</t>
    <rPh sb="0" eb="3">
      <t>ショクリョウヒン</t>
    </rPh>
    <rPh sb="7" eb="10">
      <t>セイゾウギョウ</t>
    </rPh>
    <phoneticPr fontId="6"/>
  </si>
  <si>
    <t>食料品製造業</t>
    <rPh sb="0" eb="6">
      <t>ショクリョウヒンセイゾウギョウ</t>
    </rPh>
    <phoneticPr fontId="6"/>
  </si>
  <si>
    <t>飲料品・たばこ・飼料製造業</t>
    <rPh sb="0" eb="3">
      <t>インリョウヒン</t>
    </rPh>
    <rPh sb="8" eb="10">
      <t>シリョウ</t>
    </rPh>
    <rPh sb="10" eb="13">
      <t>セイゾウギョウ</t>
    </rPh>
    <phoneticPr fontId="6"/>
  </si>
  <si>
    <t>05</t>
  </si>
  <si>
    <t>繊維製品製造業</t>
    <rPh sb="0" eb="4">
      <t>センイセイヒン</t>
    </rPh>
    <rPh sb="4" eb="7">
      <t>セイゾウギョウ</t>
    </rPh>
    <phoneticPr fontId="6"/>
  </si>
  <si>
    <t>繊維工業</t>
    <rPh sb="0" eb="4">
      <t>センイコウギョウ</t>
    </rPh>
    <phoneticPr fontId="6"/>
  </si>
  <si>
    <t>06</t>
  </si>
  <si>
    <t>木製品・家具等製造業</t>
    <rPh sb="0" eb="3">
      <t>モクセイヒン</t>
    </rPh>
    <rPh sb="4" eb="6">
      <t>カグ</t>
    </rPh>
    <rPh sb="6" eb="7">
      <t>トウ</t>
    </rPh>
    <rPh sb="7" eb="10">
      <t>セイゾウギョウ</t>
    </rPh>
    <phoneticPr fontId="6"/>
  </si>
  <si>
    <t>木材・木製品製造業</t>
    <rPh sb="0" eb="2">
      <t>モクザイ</t>
    </rPh>
    <rPh sb="3" eb="6">
      <t>モクセイヒン</t>
    </rPh>
    <rPh sb="6" eb="9">
      <t>セイゾウギョウ</t>
    </rPh>
    <phoneticPr fontId="6"/>
  </si>
  <si>
    <t>家具・装備品製造業</t>
    <rPh sb="0" eb="2">
      <t>カグ</t>
    </rPh>
    <rPh sb="3" eb="6">
      <t>ソウビヒン</t>
    </rPh>
    <rPh sb="6" eb="9">
      <t>セイゾウギョウ</t>
    </rPh>
    <phoneticPr fontId="6"/>
  </si>
  <si>
    <t>07</t>
  </si>
  <si>
    <t>紙製品製造業</t>
    <rPh sb="0" eb="3">
      <t>カミセイヒン</t>
    </rPh>
    <rPh sb="3" eb="6">
      <t>セイゾウギョウ</t>
    </rPh>
    <phoneticPr fontId="6"/>
  </si>
  <si>
    <t>パルプ・紙・紙加工品製造業</t>
    <rPh sb="4" eb="5">
      <t>カミ</t>
    </rPh>
    <rPh sb="6" eb="10">
      <t>カミカコウヒン</t>
    </rPh>
    <rPh sb="10" eb="13">
      <t>セイゾウギョウ</t>
    </rPh>
    <phoneticPr fontId="6"/>
  </si>
  <si>
    <t>08</t>
  </si>
  <si>
    <t>印刷・同関連業</t>
    <rPh sb="0" eb="2">
      <t>インサツ</t>
    </rPh>
    <rPh sb="3" eb="4">
      <t>ドウ</t>
    </rPh>
    <rPh sb="4" eb="7">
      <t>カンレンギョウ</t>
    </rPh>
    <phoneticPr fontId="6"/>
  </si>
  <si>
    <t>印刷・同関連業</t>
    <rPh sb="0" eb="2">
      <t>インサツ</t>
    </rPh>
    <rPh sb="3" eb="7">
      <t>ドウカンレンギョウ</t>
    </rPh>
    <phoneticPr fontId="6"/>
  </si>
  <si>
    <t>09</t>
  </si>
  <si>
    <t>化学工業・同類似業</t>
    <rPh sb="0" eb="2">
      <t>カガク</t>
    </rPh>
    <rPh sb="2" eb="4">
      <t>コウギョウ</t>
    </rPh>
    <rPh sb="5" eb="6">
      <t>ドウ</t>
    </rPh>
    <rPh sb="6" eb="8">
      <t>ルイジ</t>
    </rPh>
    <rPh sb="8" eb="9">
      <t>ギョウ</t>
    </rPh>
    <phoneticPr fontId="6"/>
  </si>
  <si>
    <t>化学工業</t>
    <rPh sb="0" eb="4">
      <t>カガクコウギョウ</t>
    </rPh>
    <phoneticPr fontId="6"/>
  </si>
  <si>
    <t>石油製品・石炭製品製造業</t>
    <rPh sb="0" eb="4">
      <t>セキユセイヒン</t>
    </rPh>
    <rPh sb="5" eb="9">
      <t>セキタンセイヒン</t>
    </rPh>
    <rPh sb="9" eb="12">
      <t>セイゾウギョウ</t>
    </rPh>
    <phoneticPr fontId="6"/>
  </si>
  <si>
    <t>プラスチック製品製造業</t>
    <rPh sb="6" eb="8">
      <t>セイヒン</t>
    </rPh>
    <rPh sb="8" eb="11">
      <t>セイゾウギョウ</t>
    </rPh>
    <phoneticPr fontId="6"/>
  </si>
  <si>
    <t>ゴム製品製造業</t>
    <rPh sb="2" eb="7">
      <t>セイヒンセイゾウギョウ</t>
    </rPh>
    <phoneticPr fontId="6"/>
  </si>
  <si>
    <t>窯業・土石製品製造業</t>
    <rPh sb="0" eb="2">
      <t>ヨウギョウ</t>
    </rPh>
    <rPh sb="3" eb="5">
      <t>ドセキ</t>
    </rPh>
    <rPh sb="5" eb="7">
      <t>セイヒン</t>
    </rPh>
    <rPh sb="7" eb="10">
      <t>セイゾウギョウ</t>
    </rPh>
    <phoneticPr fontId="6"/>
  </si>
  <si>
    <t>10</t>
  </si>
  <si>
    <t>金属工業</t>
    <rPh sb="0" eb="4">
      <t>キンゾクコウギョウ</t>
    </rPh>
    <phoneticPr fontId="6"/>
  </si>
  <si>
    <t>鉄鋼業</t>
    <rPh sb="0" eb="3">
      <t>テッコウギョウ</t>
    </rPh>
    <phoneticPr fontId="6"/>
  </si>
  <si>
    <t>非鉄金属製造業</t>
    <rPh sb="0" eb="1">
      <t>ヒ</t>
    </rPh>
    <rPh sb="1" eb="4">
      <t>テツキンゾク</t>
    </rPh>
    <rPh sb="4" eb="7">
      <t>セイゾウギョウ</t>
    </rPh>
    <phoneticPr fontId="6"/>
  </si>
  <si>
    <t>金属製品製造業</t>
    <rPh sb="0" eb="7">
      <t>キンゾクセイヒンセイゾウギョウ</t>
    </rPh>
    <phoneticPr fontId="6"/>
  </si>
  <si>
    <t>11</t>
  </si>
  <si>
    <t>機械器具製造業</t>
    <rPh sb="0" eb="4">
      <t>キカイキグ</t>
    </rPh>
    <rPh sb="4" eb="7">
      <t>セイゾウギョウ</t>
    </rPh>
    <phoneticPr fontId="6"/>
  </si>
  <si>
    <t>はん用機械器具製造業</t>
    <rPh sb="2" eb="3">
      <t>ヨウ</t>
    </rPh>
    <rPh sb="3" eb="7">
      <t>キカイキグ</t>
    </rPh>
    <rPh sb="7" eb="10">
      <t>セイゾウギョウ</t>
    </rPh>
    <phoneticPr fontId="6"/>
  </si>
  <si>
    <t>生産用機械器具製造業</t>
    <rPh sb="0" eb="3">
      <t>セイサンヨウ</t>
    </rPh>
    <rPh sb="3" eb="7">
      <t>キカイキグ</t>
    </rPh>
    <rPh sb="7" eb="10">
      <t>セイゾウギョウ</t>
    </rPh>
    <phoneticPr fontId="6"/>
  </si>
  <si>
    <t>業務用機械器具製造業</t>
    <rPh sb="0" eb="3">
      <t>ギョウムヨウ</t>
    </rPh>
    <rPh sb="3" eb="7">
      <t>キカイキグ</t>
    </rPh>
    <rPh sb="7" eb="10">
      <t>セイゾウギョウ</t>
    </rPh>
    <phoneticPr fontId="6"/>
  </si>
  <si>
    <t>電子部品・デバイス・電子回路製造業</t>
    <rPh sb="0" eb="4">
      <t>デンシブヒン</t>
    </rPh>
    <rPh sb="10" eb="14">
      <t>デンシカイロ</t>
    </rPh>
    <rPh sb="14" eb="17">
      <t>セイゾウギョウ</t>
    </rPh>
    <phoneticPr fontId="6"/>
  </si>
  <si>
    <t>電気機械器具製造業</t>
    <rPh sb="0" eb="4">
      <t>デンキキカイ</t>
    </rPh>
    <rPh sb="4" eb="6">
      <t>キグ</t>
    </rPh>
    <rPh sb="6" eb="9">
      <t>セイゾウギョウ</t>
    </rPh>
    <phoneticPr fontId="6"/>
  </si>
  <si>
    <t>情報通信機械器具製造業</t>
    <rPh sb="0" eb="4">
      <t>ジョウホウツウシン</t>
    </rPh>
    <rPh sb="4" eb="6">
      <t>キカイ</t>
    </rPh>
    <rPh sb="6" eb="8">
      <t>キグ</t>
    </rPh>
    <rPh sb="8" eb="11">
      <t>セイゾウギョウ</t>
    </rPh>
    <phoneticPr fontId="6"/>
  </si>
  <si>
    <t>輸送用機械器具製造業</t>
    <rPh sb="0" eb="3">
      <t>ユソウヨウ</t>
    </rPh>
    <rPh sb="3" eb="7">
      <t>キカイキグ</t>
    </rPh>
    <rPh sb="7" eb="10">
      <t>セイゾウギョウ</t>
    </rPh>
    <phoneticPr fontId="6"/>
  </si>
  <si>
    <t>12</t>
  </si>
  <si>
    <t>その他の製造業</t>
    <rPh sb="2" eb="3">
      <t>タ</t>
    </rPh>
    <rPh sb="4" eb="7">
      <t>セイゾウギョウ</t>
    </rPh>
    <phoneticPr fontId="6"/>
  </si>
  <si>
    <t>なめし革・同製品・毛皮製造業</t>
    <rPh sb="3" eb="4">
      <t>カワ</t>
    </rPh>
    <rPh sb="5" eb="8">
      <t>ドウセイヒン</t>
    </rPh>
    <rPh sb="9" eb="11">
      <t>ケガワ</t>
    </rPh>
    <rPh sb="11" eb="14">
      <t>セイゾウギョウ</t>
    </rPh>
    <phoneticPr fontId="6"/>
  </si>
  <si>
    <t>13</t>
  </si>
  <si>
    <t>卸売業</t>
    <rPh sb="0" eb="3">
      <t>オロシウリギョウ</t>
    </rPh>
    <phoneticPr fontId="6"/>
  </si>
  <si>
    <t>各種商品卸売業</t>
    <rPh sb="0" eb="4">
      <t>カクシュショウヒン</t>
    </rPh>
    <rPh sb="4" eb="7">
      <t>オロシウリギョウ</t>
    </rPh>
    <phoneticPr fontId="6"/>
  </si>
  <si>
    <t>繊維・衣服等卸売業</t>
    <rPh sb="0" eb="2">
      <t>センイ</t>
    </rPh>
    <rPh sb="3" eb="5">
      <t>イフク</t>
    </rPh>
    <rPh sb="5" eb="6">
      <t>トウ</t>
    </rPh>
    <rPh sb="6" eb="9">
      <t>オロシウリギョウ</t>
    </rPh>
    <phoneticPr fontId="6"/>
  </si>
  <si>
    <t>飲食料品卸売業</t>
    <rPh sb="0" eb="4">
      <t>インショクリョウヒン</t>
    </rPh>
    <rPh sb="4" eb="7">
      <t>オロシウリギョウ</t>
    </rPh>
    <phoneticPr fontId="6"/>
  </si>
  <si>
    <t>建築材料、鉱物、金属材料等卸売業</t>
    <rPh sb="0" eb="4">
      <t>ケンチクザイリョウ</t>
    </rPh>
    <rPh sb="5" eb="7">
      <t>コウブツ</t>
    </rPh>
    <rPh sb="8" eb="12">
      <t>キンゾクザイリョウ</t>
    </rPh>
    <rPh sb="12" eb="13">
      <t>トウ</t>
    </rPh>
    <rPh sb="13" eb="16">
      <t>オロシウリギョウ</t>
    </rPh>
    <phoneticPr fontId="6"/>
  </si>
  <si>
    <t>機械器具卸売業</t>
    <rPh sb="0" eb="4">
      <t>キカイキグ</t>
    </rPh>
    <rPh sb="4" eb="7">
      <t>オロシウリギョウ</t>
    </rPh>
    <phoneticPr fontId="6"/>
  </si>
  <si>
    <t>その他の卸売業</t>
    <rPh sb="2" eb="3">
      <t>タ</t>
    </rPh>
    <rPh sb="4" eb="7">
      <t>オロシウリギョウ</t>
    </rPh>
    <phoneticPr fontId="6"/>
  </si>
  <si>
    <t>14</t>
  </si>
  <si>
    <t>飲食料品小売業</t>
    <rPh sb="0" eb="2">
      <t>インショク</t>
    </rPh>
    <rPh sb="2" eb="3">
      <t>リョウ</t>
    </rPh>
    <rPh sb="3" eb="4">
      <t>ヒン</t>
    </rPh>
    <rPh sb="4" eb="7">
      <t>コウリギョウ</t>
    </rPh>
    <phoneticPr fontId="6"/>
  </si>
  <si>
    <t>飲食料品小売業</t>
    <rPh sb="0" eb="4">
      <t>インショクリョウヒン</t>
    </rPh>
    <rPh sb="4" eb="7">
      <t>コウリギョウ</t>
    </rPh>
    <phoneticPr fontId="6"/>
  </si>
  <si>
    <t>15</t>
  </si>
  <si>
    <t>飲食料品以外の小売業</t>
    <rPh sb="0" eb="2">
      <t>インショク</t>
    </rPh>
    <rPh sb="2" eb="3">
      <t>リョウ</t>
    </rPh>
    <rPh sb="3" eb="4">
      <t>ヒン</t>
    </rPh>
    <rPh sb="4" eb="6">
      <t>イガイ</t>
    </rPh>
    <rPh sb="7" eb="10">
      <t>コウリギョウ</t>
    </rPh>
    <phoneticPr fontId="6"/>
  </si>
  <si>
    <t>各種商品小売業</t>
    <rPh sb="0" eb="4">
      <t>カクシュショウヒン</t>
    </rPh>
    <rPh sb="4" eb="7">
      <t>コウリギョウ</t>
    </rPh>
    <phoneticPr fontId="6"/>
  </si>
  <si>
    <t>織物・衣服・身の回り品小売業</t>
    <rPh sb="0" eb="2">
      <t>オリモノ</t>
    </rPh>
    <rPh sb="3" eb="5">
      <t>イフク</t>
    </rPh>
    <rPh sb="6" eb="7">
      <t>ミ</t>
    </rPh>
    <rPh sb="8" eb="9">
      <t>マワ</t>
    </rPh>
    <rPh sb="10" eb="11">
      <t>ヒン</t>
    </rPh>
    <rPh sb="11" eb="14">
      <t>コウリギョウ</t>
    </rPh>
    <phoneticPr fontId="6"/>
  </si>
  <si>
    <t>機械器具小売業</t>
    <rPh sb="0" eb="4">
      <t>キカイキグ</t>
    </rPh>
    <rPh sb="4" eb="7">
      <t>コウリギョウ</t>
    </rPh>
    <phoneticPr fontId="6"/>
  </si>
  <si>
    <t>その他の小売業</t>
    <rPh sb="2" eb="3">
      <t>タ</t>
    </rPh>
    <rPh sb="4" eb="7">
      <t>コウリギョウ</t>
    </rPh>
    <phoneticPr fontId="6"/>
  </si>
  <si>
    <t>無店舗小売業</t>
    <rPh sb="0" eb="3">
      <t>ムテンポ</t>
    </rPh>
    <rPh sb="3" eb="6">
      <t>コウリギョウ</t>
    </rPh>
    <phoneticPr fontId="6"/>
  </si>
  <si>
    <t>16</t>
  </si>
  <si>
    <t>金融業、保険業</t>
    <rPh sb="0" eb="3">
      <t>キンユウギョウ</t>
    </rPh>
    <rPh sb="4" eb="7">
      <t>ホケンギョウ</t>
    </rPh>
    <phoneticPr fontId="6"/>
  </si>
  <si>
    <t>銀行業</t>
    <rPh sb="0" eb="3">
      <t>ギンコウギョウ</t>
    </rPh>
    <phoneticPr fontId="6"/>
  </si>
  <si>
    <t>協同組織金融業</t>
    <rPh sb="0" eb="7">
      <t>キョウドウソシキキンユウギョウ</t>
    </rPh>
    <phoneticPr fontId="6"/>
  </si>
  <si>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6"/>
  </si>
  <si>
    <t>金融商品取引業、商品先物取引業</t>
    <rPh sb="0" eb="4">
      <t>キンユウショウヒン</t>
    </rPh>
    <rPh sb="4" eb="7">
      <t>トリヒキギョウ</t>
    </rPh>
    <rPh sb="8" eb="15">
      <t>ショウヒンサキモノトリヒキギョウ</t>
    </rPh>
    <phoneticPr fontId="6"/>
  </si>
  <si>
    <t>補助的金融業等</t>
    <rPh sb="0" eb="3">
      <t>ホジョテキ</t>
    </rPh>
    <rPh sb="3" eb="6">
      <t>キンユウギョウ</t>
    </rPh>
    <rPh sb="6" eb="7">
      <t>トウ</t>
    </rPh>
    <phoneticPr fontId="6"/>
  </si>
  <si>
    <t>保険業</t>
    <rPh sb="0" eb="3">
      <t>ホケンギョウ</t>
    </rPh>
    <phoneticPr fontId="6"/>
  </si>
  <si>
    <t>17</t>
  </si>
  <si>
    <t>不動産業、物品賃貸業</t>
    <rPh sb="0" eb="4">
      <t>フドウサンギョウ</t>
    </rPh>
    <rPh sb="5" eb="7">
      <t>ブッピン</t>
    </rPh>
    <rPh sb="7" eb="10">
      <t>チンタイギョウ</t>
    </rPh>
    <phoneticPr fontId="6"/>
  </si>
  <si>
    <t>不動産取引業</t>
    <rPh sb="0" eb="6">
      <t>フドウサントリヒキギョウ</t>
    </rPh>
    <phoneticPr fontId="6"/>
  </si>
  <si>
    <t>不動産賃貸業・管理業</t>
    <rPh sb="0" eb="6">
      <t>フドウサンチンタイギョウ</t>
    </rPh>
    <rPh sb="7" eb="10">
      <t>カンリギョウ</t>
    </rPh>
    <phoneticPr fontId="6"/>
  </si>
  <si>
    <t>物品賃貸業</t>
    <rPh sb="0" eb="5">
      <t>ブッピンチンタイギョウ</t>
    </rPh>
    <phoneticPr fontId="6"/>
  </si>
  <si>
    <t>18</t>
  </si>
  <si>
    <t>運輸業</t>
    <rPh sb="0" eb="3">
      <t>ウンユギョウ</t>
    </rPh>
    <phoneticPr fontId="6"/>
  </si>
  <si>
    <t>鉄道業</t>
    <rPh sb="0" eb="3">
      <t>テツドウギョウ</t>
    </rPh>
    <phoneticPr fontId="6"/>
  </si>
  <si>
    <t>道路旅客運送業</t>
    <rPh sb="0" eb="4">
      <t>ドウロリョカク</t>
    </rPh>
    <rPh sb="4" eb="7">
      <t>ウンソウギョウ</t>
    </rPh>
    <phoneticPr fontId="6"/>
  </si>
  <si>
    <t>道路貨物運送業</t>
    <rPh sb="0" eb="2">
      <t>ドウロ</t>
    </rPh>
    <rPh sb="2" eb="6">
      <t>カモツウンソウ</t>
    </rPh>
    <rPh sb="6" eb="7">
      <t>ギョウ</t>
    </rPh>
    <phoneticPr fontId="6"/>
  </si>
  <si>
    <t>水運業</t>
    <rPh sb="0" eb="3">
      <t>スイウンギョウ</t>
    </rPh>
    <phoneticPr fontId="6"/>
  </si>
  <si>
    <t>航空運輸業</t>
    <rPh sb="0" eb="2">
      <t>コウクウ</t>
    </rPh>
    <rPh sb="2" eb="5">
      <t>ウンユギョウ</t>
    </rPh>
    <phoneticPr fontId="6"/>
  </si>
  <si>
    <t>倉庫業</t>
    <rPh sb="0" eb="3">
      <t>ソウコギョウ</t>
    </rPh>
    <phoneticPr fontId="6"/>
  </si>
  <si>
    <t>運輸に付帯するサービス業</t>
    <rPh sb="0" eb="2">
      <t>ウンユ</t>
    </rPh>
    <rPh sb="3" eb="5">
      <t>フタイ</t>
    </rPh>
    <rPh sb="11" eb="12">
      <t>ギョウ</t>
    </rPh>
    <phoneticPr fontId="6"/>
  </si>
  <si>
    <t>郵便業</t>
    <rPh sb="0" eb="3">
      <t>ユウビンギョウ</t>
    </rPh>
    <phoneticPr fontId="6"/>
  </si>
  <si>
    <t>19</t>
  </si>
  <si>
    <t>情報通信業</t>
    <rPh sb="0" eb="5">
      <t>ジョウホウツウシンギョウ</t>
    </rPh>
    <phoneticPr fontId="6"/>
  </si>
  <si>
    <t>通信業</t>
    <rPh sb="0" eb="3">
      <t>ツウシンギョウ</t>
    </rPh>
    <phoneticPr fontId="6"/>
  </si>
  <si>
    <t>放送業</t>
    <rPh sb="0" eb="3">
      <t>ホウソウギョウ</t>
    </rPh>
    <phoneticPr fontId="6"/>
  </si>
  <si>
    <t>情報サービス業</t>
    <rPh sb="0" eb="2">
      <t>ジョウホウ</t>
    </rPh>
    <rPh sb="6" eb="7">
      <t>ギョウ</t>
    </rPh>
    <phoneticPr fontId="6"/>
  </si>
  <si>
    <t>インターネット付帯サービス業</t>
    <rPh sb="7" eb="9">
      <t>フタイ</t>
    </rPh>
    <rPh sb="13" eb="14">
      <t>ギョウ</t>
    </rPh>
    <phoneticPr fontId="6"/>
  </si>
  <si>
    <t>映像・音声・文字情報制作業</t>
    <rPh sb="0" eb="2">
      <t>エイゾウ</t>
    </rPh>
    <rPh sb="3" eb="5">
      <t>オンセイ</t>
    </rPh>
    <rPh sb="6" eb="8">
      <t>モジ</t>
    </rPh>
    <rPh sb="8" eb="10">
      <t>ジョウホウ</t>
    </rPh>
    <rPh sb="10" eb="13">
      <t>セイサクギョウ</t>
    </rPh>
    <phoneticPr fontId="6"/>
  </si>
  <si>
    <t>20</t>
  </si>
  <si>
    <t>電気・ガス・熱供給・水道業</t>
    <rPh sb="0" eb="2">
      <t>デンキ</t>
    </rPh>
    <rPh sb="6" eb="9">
      <t>ネツキョウキュウ</t>
    </rPh>
    <rPh sb="10" eb="13">
      <t>スイドウギョウ</t>
    </rPh>
    <phoneticPr fontId="6"/>
  </si>
  <si>
    <t>電気業</t>
    <rPh sb="0" eb="3">
      <t>デンキギョウ</t>
    </rPh>
    <phoneticPr fontId="6"/>
  </si>
  <si>
    <t>ガス業</t>
    <rPh sb="2" eb="3">
      <t>ギョウ</t>
    </rPh>
    <phoneticPr fontId="6"/>
  </si>
  <si>
    <t>熱供給業</t>
    <rPh sb="0" eb="1">
      <t>ネツ</t>
    </rPh>
    <rPh sb="1" eb="3">
      <t>キョウキュウ</t>
    </rPh>
    <rPh sb="3" eb="4">
      <t>ギョウ</t>
    </rPh>
    <phoneticPr fontId="6"/>
  </si>
  <si>
    <t>水道業</t>
    <rPh sb="0" eb="3">
      <t>スイドウギョウ</t>
    </rPh>
    <phoneticPr fontId="6"/>
  </si>
  <si>
    <t>21</t>
  </si>
  <si>
    <t>宿泊業、飲食サービス業</t>
    <rPh sb="0" eb="3">
      <t>シュクハクギョウ</t>
    </rPh>
    <rPh sb="4" eb="6">
      <t>インショク</t>
    </rPh>
    <rPh sb="10" eb="11">
      <t>ギョウ</t>
    </rPh>
    <phoneticPr fontId="6"/>
  </si>
  <si>
    <t>宿泊業</t>
    <rPh sb="0" eb="3">
      <t>シュクハクギョウ</t>
    </rPh>
    <phoneticPr fontId="6"/>
  </si>
  <si>
    <t>飲食店</t>
    <rPh sb="0" eb="3">
      <t>インショクテン</t>
    </rPh>
    <phoneticPr fontId="6"/>
  </si>
  <si>
    <t>持ち帰り・配達飲食サービス業</t>
    <rPh sb="0" eb="1">
      <t>モ</t>
    </rPh>
    <rPh sb="2" eb="3">
      <t>カエ</t>
    </rPh>
    <rPh sb="5" eb="9">
      <t>ハイタツインショク</t>
    </rPh>
    <rPh sb="13" eb="14">
      <t>ギョウ</t>
    </rPh>
    <phoneticPr fontId="6"/>
  </si>
  <si>
    <t>22</t>
  </si>
  <si>
    <t>医療、福祉</t>
    <rPh sb="0" eb="2">
      <t>イリョウ</t>
    </rPh>
    <rPh sb="3" eb="5">
      <t>フクシ</t>
    </rPh>
    <phoneticPr fontId="6"/>
  </si>
  <si>
    <t>医療業</t>
    <rPh sb="0" eb="3">
      <t>イリョウギョウ</t>
    </rPh>
    <phoneticPr fontId="6"/>
  </si>
  <si>
    <t>保健衛生</t>
    <rPh sb="0" eb="4">
      <t>ホケンエイセイ</t>
    </rPh>
    <phoneticPr fontId="6"/>
  </si>
  <si>
    <t>社会保険・社会福祉・介護事業</t>
    <rPh sb="0" eb="4">
      <t>シャカイホケン</t>
    </rPh>
    <rPh sb="5" eb="9">
      <t>シャカイフクシ</t>
    </rPh>
    <rPh sb="10" eb="12">
      <t>カイゴ</t>
    </rPh>
    <rPh sb="12" eb="14">
      <t>ジギョウ</t>
    </rPh>
    <phoneticPr fontId="6"/>
  </si>
  <si>
    <t>23</t>
  </si>
  <si>
    <t>教育・学習支援業</t>
    <rPh sb="0" eb="2">
      <t>キョウイク</t>
    </rPh>
    <rPh sb="3" eb="5">
      <t>ガクシュウ</t>
    </rPh>
    <rPh sb="5" eb="8">
      <t>シエンギョウ</t>
    </rPh>
    <phoneticPr fontId="6"/>
  </si>
  <si>
    <t>学校教育</t>
    <rPh sb="0" eb="4">
      <t>ガッコウキョウイク</t>
    </rPh>
    <phoneticPr fontId="6"/>
  </si>
  <si>
    <t>その他の教育、学習支援業</t>
    <rPh sb="2" eb="3">
      <t>タ</t>
    </rPh>
    <rPh sb="4" eb="6">
      <t>キョウイク</t>
    </rPh>
    <rPh sb="7" eb="9">
      <t>ガクシュウ</t>
    </rPh>
    <rPh sb="9" eb="12">
      <t>シエンギョウ</t>
    </rPh>
    <phoneticPr fontId="6"/>
  </si>
  <si>
    <t>24</t>
  </si>
  <si>
    <t>複合サービス業</t>
    <rPh sb="0" eb="2">
      <t>フクゴウ</t>
    </rPh>
    <rPh sb="6" eb="7">
      <t>ギョウ</t>
    </rPh>
    <phoneticPr fontId="6"/>
  </si>
  <si>
    <t>郵便局</t>
    <rPh sb="0" eb="3">
      <t>ユウビンキョク</t>
    </rPh>
    <phoneticPr fontId="6"/>
  </si>
  <si>
    <t>協同組合</t>
    <rPh sb="0" eb="4">
      <t>キョウドウクミアイ</t>
    </rPh>
    <phoneticPr fontId="6"/>
  </si>
  <si>
    <t>25</t>
  </si>
  <si>
    <t>生活関連サービス業、娯楽業</t>
    <rPh sb="0" eb="4">
      <t>セイカツカンレン</t>
    </rPh>
    <rPh sb="8" eb="9">
      <t>ギョウ</t>
    </rPh>
    <rPh sb="10" eb="13">
      <t>ゴラクギョウ</t>
    </rPh>
    <phoneticPr fontId="6"/>
  </si>
  <si>
    <t>洗濯・理容・美容・浴場業</t>
    <rPh sb="0" eb="2">
      <t>センタク</t>
    </rPh>
    <rPh sb="3" eb="5">
      <t>リヨウ</t>
    </rPh>
    <rPh sb="6" eb="8">
      <t>ビヨウ</t>
    </rPh>
    <rPh sb="9" eb="11">
      <t>ヨクジョウ</t>
    </rPh>
    <rPh sb="11" eb="12">
      <t>ギョウ</t>
    </rPh>
    <phoneticPr fontId="6"/>
  </si>
  <si>
    <t>その他の生活関連サービス業</t>
    <rPh sb="2" eb="3">
      <t>タ</t>
    </rPh>
    <rPh sb="4" eb="6">
      <t>セイカツ</t>
    </rPh>
    <rPh sb="6" eb="8">
      <t>カンレン</t>
    </rPh>
    <rPh sb="12" eb="13">
      <t>ギョウ</t>
    </rPh>
    <phoneticPr fontId="6"/>
  </si>
  <si>
    <t>娯楽業</t>
    <rPh sb="0" eb="3">
      <t>ゴラクギョウ</t>
    </rPh>
    <phoneticPr fontId="6"/>
  </si>
  <si>
    <t>26</t>
  </si>
  <si>
    <t>労働者派遣業</t>
    <rPh sb="0" eb="3">
      <t>ロウドウシャ</t>
    </rPh>
    <rPh sb="3" eb="6">
      <t>ハケンギョウ</t>
    </rPh>
    <phoneticPr fontId="6"/>
  </si>
  <si>
    <t>職業紹介・労働者派遣業</t>
    <rPh sb="0" eb="4">
      <t>ショクギョウショウカイ</t>
    </rPh>
    <rPh sb="5" eb="8">
      <t>ロウドウシャ</t>
    </rPh>
    <rPh sb="8" eb="11">
      <t>ハケンギョウ</t>
    </rPh>
    <phoneticPr fontId="6"/>
  </si>
  <si>
    <t>27</t>
  </si>
  <si>
    <t>学術研究、専門・技術サービス業</t>
    <rPh sb="0" eb="4">
      <t>ガクジュツケンキュウ</t>
    </rPh>
    <rPh sb="5" eb="7">
      <t>センモン</t>
    </rPh>
    <rPh sb="8" eb="10">
      <t>ギジュツ</t>
    </rPh>
    <rPh sb="14" eb="15">
      <t>ギョウ</t>
    </rPh>
    <phoneticPr fontId="6"/>
  </si>
  <si>
    <t>学術・開発研究機関</t>
    <rPh sb="0" eb="2">
      <t>ガクジュツ</t>
    </rPh>
    <rPh sb="3" eb="9">
      <t>カイハツケンキュウキカン</t>
    </rPh>
    <phoneticPr fontId="6"/>
  </si>
  <si>
    <t>専門サービス業</t>
    <rPh sb="0" eb="2">
      <t>センモン</t>
    </rPh>
    <rPh sb="6" eb="7">
      <t>ギョウ</t>
    </rPh>
    <phoneticPr fontId="6"/>
  </si>
  <si>
    <t>広告業</t>
    <rPh sb="0" eb="3">
      <t>コウコクギョウ</t>
    </rPh>
    <phoneticPr fontId="6"/>
  </si>
  <si>
    <t>技術サービス業</t>
    <rPh sb="0" eb="2">
      <t>ギジュツ</t>
    </rPh>
    <rPh sb="6" eb="7">
      <t>ギョウ</t>
    </rPh>
    <phoneticPr fontId="6"/>
  </si>
  <si>
    <t>28</t>
  </si>
  <si>
    <t>その他のサービス業</t>
    <rPh sb="2" eb="3">
      <t>タ</t>
    </rPh>
    <rPh sb="8" eb="9">
      <t>ギョウ</t>
    </rPh>
    <phoneticPr fontId="6"/>
  </si>
  <si>
    <t>廃棄物処理業</t>
    <rPh sb="0" eb="6">
      <t>ハイキブツショリギョウ</t>
    </rPh>
    <phoneticPr fontId="6"/>
  </si>
  <si>
    <t>自動車整備業</t>
    <rPh sb="0" eb="3">
      <t>ジドウシャ</t>
    </rPh>
    <rPh sb="3" eb="6">
      <t>セイビギョウ</t>
    </rPh>
    <phoneticPr fontId="6"/>
  </si>
  <si>
    <t>機械等修理業</t>
    <rPh sb="0" eb="2">
      <t>キカイ</t>
    </rPh>
    <rPh sb="2" eb="3">
      <t>トウ</t>
    </rPh>
    <rPh sb="3" eb="6">
      <t>シュウリギョウ</t>
    </rPh>
    <phoneticPr fontId="6"/>
  </si>
  <si>
    <t>その他の事業サービス業</t>
    <rPh sb="2" eb="3">
      <t>タ</t>
    </rPh>
    <rPh sb="4" eb="6">
      <t>ジギョウ</t>
    </rPh>
    <rPh sb="10" eb="11">
      <t>ギョウ</t>
    </rPh>
    <phoneticPr fontId="6"/>
  </si>
  <si>
    <t>政治・経済・文化団体</t>
    <rPh sb="0" eb="2">
      <t>セイジ</t>
    </rPh>
    <rPh sb="3" eb="5">
      <t>ケイザイ</t>
    </rPh>
    <rPh sb="6" eb="10">
      <t>ブンカダンタイ</t>
    </rPh>
    <phoneticPr fontId="6"/>
  </si>
  <si>
    <t>宗教</t>
    <rPh sb="0" eb="2">
      <t>シュウキョウ</t>
    </rPh>
    <phoneticPr fontId="6"/>
  </si>
  <si>
    <t>外国公務</t>
    <rPh sb="0" eb="4">
      <t>ガイコクコウム</t>
    </rPh>
    <phoneticPr fontId="6"/>
  </si>
  <si>
    <t>29</t>
    <phoneticPr fontId="6"/>
  </si>
  <si>
    <t>公務</t>
    <rPh sb="0" eb="2">
      <t>コウム</t>
    </rPh>
    <phoneticPr fontId="6"/>
  </si>
  <si>
    <t>国家公務</t>
    <rPh sb="0" eb="2">
      <t>コッカ</t>
    </rPh>
    <rPh sb="2" eb="4">
      <t>コウム</t>
    </rPh>
    <phoneticPr fontId="6"/>
  </si>
  <si>
    <t>地方公務</t>
    <rPh sb="0" eb="2">
      <t>チホウ</t>
    </rPh>
    <rPh sb="2" eb="4">
      <t>コウム</t>
    </rPh>
    <phoneticPr fontId="6"/>
  </si>
  <si>
    <t>事　業　所　名</t>
    <rPh sb="0" eb="1">
      <t>コト</t>
    </rPh>
    <rPh sb="2" eb="3">
      <t>ギョウ</t>
    </rPh>
    <rPh sb="4" eb="5">
      <t>ショ</t>
    </rPh>
    <rPh sb="6" eb="7">
      <t>メイ</t>
    </rPh>
    <phoneticPr fontId="4"/>
  </si>
  <si>
    <t>事　業　場　数</t>
    <rPh sb="0" eb="1">
      <t>コト</t>
    </rPh>
    <rPh sb="2" eb="3">
      <t>ギョウ</t>
    </rPh>
    <rPh sb="4" eb="5">
      <t>バ</t>
    </rPh>
    <rPh sb="6" eb="7">
      <t>スウ</t>
    </rPh>
    <phoneticPr fontId="4"/>
  </si>
  <si>
    <t>従　業　員　数</t>
    <rPh sb="0" eb="1">
      <t>ジュウ</t>
    </rPh>
    <rPh sb="2" eb="3">
      <t>ギョウ</t>
    </rPh>
    <rPh sb="4" eb="5">
      <t>イン</t>
    </rPh>
    <rPh sb="6" eb="7">
      <t>スウ</t>
    </rPh>
    <phoneticPr fontId="4"/>
  </si>
  <si>
    <t>被 保 険 者 数</t>
    <rPh sb="0" eb="1">
      <t>ヒ</t>
    </rPh>
    <rPh sb="2" eb="3">
      <t>タモツ</t>
    </rPh>
    <rPh sb="4" eb="5">
      <t>ケン</t>
    </rPh>
    <rPh sb="6" eb="7">
      <t>モノ</t>
    </rPh>
    <rPh sb="8" eb="9">
      <t>スウ</t>
    </rPh>
    <phoneticPr fontId="4"/>
  </si>
  <si>
    <t>職　　　　　　種</t>
    <rPh sb="0" eb="1">
      <t>ショク</t>
    </rPh>
    <rPh sb="7" eb="8">
      <t>シュ</t>
    </rPh>
    <phoneticPr fontId="4"/>
  </si>
  <si>
    <t>銀の認定日　　【初回】</t>
    <rPh sb="0" eb="1">
      <t>ギン</t>
    </rPh>
    <rPh sb="2" eb="3">
      <t>ニン</t>
    </rPh>
    <rPh sb="3" eb="4">
      <t>テイ</t>
    </rPh>
    <rPh sb="4" eb="5">
      <t>ビ</t>
    </rPh>
    <rPh sb="7" eb="10">
      <t>(ショカイ</t>
    </rPh>
    <phoneticPr fontId="4"/>
  </si>
  <si>
    <t>金の認定日　　【初回】</t>
    <rPh sb="0" eb="1">
      <t>キン</t>
    </rPh>
    <rPh sb="2" eb="3">
      <t>ニン</t>
    </rPh>
    <rPh sb="3" eb="4">
      <t>テイ</t>
    </rPh>
    <rPh sb="4" eb="5">
      <t>ビ</t>
    </rPh>
    <phoneticPr fontId="4"/>
  </si>
  <si>
    <t>レポート記入日</t>
    <rPh sb="4" eb="7">
      <t>キニュウビ</t>
    </rPh>
    <phoneticPr fontId="4"/>
  </si>
  <si>
    <t>備　　　考</t>
    <rPh sb="0" eb="1">
      <t>ビ</t>
    </rPh>
    <rPh sb="4" eb="5">
      <t>コウ</t>
    </rPh>
    <phoneticPr fontId="4"/>
  </si>
  <si>
    <t>直接入力です→</t>
    <phoneticPr fontId="4"/>
  </si>
  <si>
    <t>健診の必要性（病気早期発見・予防、安衛法の受診義務等）を周知</t>
    <rPh sb="0" eb="2">
      <t>ケンシン</t>
    </rPh>
    <rPh sb="3" eb="6">
      <t>ヒツヨウセイ</t>
    </rPh>
    <rPh sb="11" eb="13">
      <t>ハッケン</t>
    </rPh>
    <rPh sb="14" eb="16">
      <t>ヨボウ</t>
    </rPh>
    <rPh sb="17" eb="20">
      <t>アンエイホウ</t>
    </rPh>
    <rPh sb="21" eb="25">
      <t>ジュシンギム</t>
    </rPh>
    <rPh sb="25" eb="26">
      <t>トウ</t>
    </rPh>
    <rPh sb="28" eb="30">
      <t>シュウチ</t>
    </rPh>
    <phoneticPr fontId="4"/>
  </si>
  <si>
    <t>判　　定</t>
    <rPh sb="0" eb="1">
      <t>ハン</t>
    </rPh>
    <rPh sb="3" eb="4">
      <t>テイ</t>
    </rPh>
    <phoneticPr fontId="4"/>
  </si>
  <si>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4"/>
  </si>
  <si>
    <t>年度における従業員の事業者健診の受診率</t>
    <phoneticPr fontId="4"/>
  </si>
  <si>
    <t>質問1</t>
    <rPh sb="0" eb="2">
      <t>シツモン</t>
    </rPh>
    <phoneticPr fontId="4"/>
  </si>
  <si>
    <t>質問2</t>
    <rPh sb="0" eb="2">
      <t>シツモン</t>
    </rPh>
    <phoneticPr fontId="4"/>
  </si>
  <si>
    <t>質問3</t>
    <rPh sb="0" eb="2">
      <t>シツモン</t>
    </rPh>
    <phoneticPr fontId="4"/>
  </si>
  <si>
    <t>質問4</t>
    <rPh sb="0" eb="2">
      <t>シツモン</t>
    </rPh>
    <phoneticPr fontId="4"/>
  </si>
  <si>
    <t>質問5</t>
    <rPh sb="0" eb="2">
      <t>シツモン</t>
    </rPh>
    <phoneticPr fontId="4"/>
  </si>
  <si>
    <t>質問6</t>
    <rPh sb="0" eb="2">
      <t>シツモン</t>
    </rPh>
    <phoneticPr fontId="4"/>
  </si>
  <si>
    <t>質問7</t>
    <rPh sb="0" eb="2">
      <t>シツモン</t>
    </rPh>
    <phoneticPr fontId="4"/>
  </si>
  <si>
    <t>質問8</t>
    <rPh sb="0" eb="2">
      <t>シツモン</t>
    </rPh>
    <phoneticPr fontId="4"/>
  </si>
  <si>
    <t>質問9</t>
    <rPh sb="0" eb="2">
      <t>シツモン</t>
    </rPh>
    <phoneticPr fontId="4"/>
  </si>
  <si>
    <t>質問10</t>
    <rPh sb="0" eb="2">
      <t>シツモン</t>
    </rPh>
    <phoneticPr fontId="4"/>
  </si>
  <si>
    <t>質問11</t>
    <rPh sb="0" eb="2">
      <t>シツモン</t>
    </rPh>
    <phoneticPr fontId="4"/>
  </si>
  <si>
    <t>質問12</t>
    <rPh sb="0" eb="2">
      <t>シツモン</t>
    </rPh>
    <phoneticPr fontId="4"/>
  </si>
  <si>
    <t>質問13</t>
    <rPh sb="0" eb="2">
      <t>シツモン</t>
    </rPh>
    <phoneticPr fontId="4"/>
  </si>
  <si>
    <t>質問14</t>
    <rPh sb="0" eb="2">
      <t>シツモン</t>
    </rPh>
    <phoneticPr fontId="4"/>
  </si>
  <si>
    <t>質問15</t>
    <rPh sb="0" eb="2">
      <t>シツモン</t>
    </rPh>
    <phoneticPr fontId="4"/>
  </si>
  <si>
    <t>質問16</t>
    <rPh sb="0" eb="2">
      <t>シツモン</t>
    </rPh>
    <phoneticPr fontId="4"/>
  </si>
  <si>
    <t>質問17</t>
    <rPh sb="0" eb="2">
      <t>シツモン</t>
    </rPh>
    <phoneticPr fontId="4"/>
  </si>
  <si>
    <t>質問18</t>
    <rPh sb="0" eb="2">
      <t>シツモン</t>
    </rPh>
    <phoneticPr fontId="4"/>
  </si>
  <si>
    <t>報告済み</t>
    <phoneticPr fontId="4"/>
  </si>
  <si>
    <t>報告済み</t>
    <rPh sb="0" eb="3">
      <t>ホウコクズ</t>
    </rPh>
    <phoneticPr fontId="4"/>
  </si>
  <si>
    <t>　（妊娠中・産休・育休・休職中　等）</t>
    <phoneticPr fontId="4"/>
  </si>
  <si>
    <t>一次対象者</t>
    <rPh sb="0" eb="2">
      <t>イチジ</t>
    </rPh>
    <rPh sb="2" eb="5">
      <t>タイショウシャ</t>
    </rPh>
    <phoneticPr fontId="4"/>
  </si>
  <si>
    <t>一次受診者</t>
    <rPh sb="0" eb="2">
      <t>イチジ</t>
    </rPh>
    <rPh sb="2" eb="5">
      <t>ジュシンシャ</t>
    </rPh>
    <phoneticPr fontId="4"/>
  </si>
  <si>
    <t>一次不可者数</t>
    <rPh sb="0" eb="2">
      <t>イチジ</t>
    </rPh>
    <rPh sb="2" eb="4">
      <t>フカ</t>
    </rPh>
    <rPh sb="4" eb="5">
      <t>シャ</t>
    </rPh>
    <rPh sb="5" eb="6">
      <t>スウ</t>
    </rPh>
    <phoneticPr fontId="4"/>
  </si>
  <si>
    <t>一次受診率</t>
    <rPh sb="0" eb="2">
      <t>イチジ</t>
    </rPh>
    <rPh sb="2" eb="5">
      <t>ジュシンリツ</t>
    </rPh>
    <phoneticPr fontId="4"/>
  </si>
  <si>
    <t>最終10</t>
    <rPh sb="0" eb="2">
      <t>サイシュウ</t>
    </rPh>
    <phoneticPr fontId="4"/>
  </si>
  <si>
    <t>事業所</t>
    <rPh sb="0" eb="3">
      <t>ジギョウショ</t>
    </rPh>
    <phoneticPr fontId="4"/>
  </si>
  <si>
    <t>理由</t>
    <rPh sb="0" eb="2">
      <t>リユウ</t>
    </rPh>
    <phoneticPr fontId="4"/>
  </si>
  <si>
    <t>理由1</t>
    <rPh sb="0" eb="2">
      <t>リユウ</t>
    </rPh>
    <phoneticPr fontId="4"/>
  </si>
  <si>
    <t>理由2</t>
    <rPh sb="0" eb="2">
      <t>リユウ</t>
    </rPh>
    <phoneticPr fontId="4"/>
  </si>
  <si>
    <t>理由3</t>
    <rPh sb="0" eb="2">
      <t>リユウ</t>
    </rPh>
    <phoneticPr fontId="4"/>
  </si>
  <si>
    <t>理由4</t>
    <rPh sb="0" eb="2">
      <t>リユウ</t>
    </rPh>
    <phoneticPr fontId="4"/>
  </si>
  <si>
    <t>理由5</t>
    <rPh sb="0" eb="2">
      <t>リユウ</t>
    </rPh>
    <phoneticPr fontId="4"/>
  </si>
  <si>
    <t>理由6</t>
    <rPh sb="0" eb="2">
      <t>リユウ</t>
    </rPh>
    <phoneticPr fontId="4"/>
  </si>
  <si>
    <t>理由7</t>
    <rPh sb="0" eb="2">
      <t>リユウ</t>
    </rPh>
    <phoneticPr fontId="4"/>
  </si>
  <si>
    <t>理由8</t>
    <rPh sb="0" eb="2">
      <t>リユウ</t>
    </rPh>
    <phoneticPr fontId="4"/>
  </si>
  <si>
    <t>理由9</t>
    <rPh sb="0" eb="2">
      <t>リユウ</t>
    </rPh>
    <phoneticPr fontId="4"/>
  </si>
  <si>
    <t>理由10</t>
    <rPh sb="0" eb="2">
      <t>リユウ</t>
    </rPh>
    <phoneticPr fontId="4"/>
  </si>
  <si>
    <t>理由11</t>
    <rPh sb="0" eb="2">
      <t>リユウ</t>
    </rPh>
    <phoneticPr fontId="4"/>
  </si>
  <si>
    <t>理由12</t>
    <rPh sb="0" eb="2">
      <t>リユウ</t>
    </rPh>
    <phoneticPr fontId="4"/>
  </si>
  <si>
    <t>理由13</t>
    <rPh sb="0" eb="2">
      <t>リユウ</t>
    </rPh>
    <phoneticPr fontId="4"/>
  </si>
  <si>
    <t>理由定型1</t>
    <rPh sb="0" eb="4">
      <t>リユウテイケイ</t>
    </rPh>
    <phoneticPr fontId="4"/>
  </si>
  <si>
    <t>フリー1</t>
    <phoneticPr fontId="4"/>
  </si>
  <si>
    <t>理由定型2</t>
    <rPh sb="0" eb="4">
      <t>リユウテイケイ</t>
    </rPh>
    <phoneticPr fontId="4"/>
  </si>
  <si>
    <t>フリー2</t>
  </si>
  <si>
    <t>理由定型3</t>
    <rPh sb="0" eb="4">
      <t>リユウテイケイ</t>
    </rPh>
    <phoneticPr fontId="4"/>
  </si>
  <si>
    <t>フリー3</t>
  </si>
  <si>
    <t>理由定型4</t>
    <rPh sb="0" eb="4">
      <t>リユウテイケイ</t>
    </rPh>
    <phoneticPr fontId="4"/>
  </si>
  <si>
    <t>フリー4</t>
  </si>
  <si>
    <t>理由定型5</t>
    <rPh sb="0" eb="4">
      <t>リユウテイケイ</t>
    </rPh>
    <phoneticPr fontId="4"/>
  </si>
  <si>
    <t>フリー5</t>
  </si>
  <si>
    <t>理由定型7</t>
    <rPh sb="0" eb="4">
      <t>リユウテイケイ</t>
    </rPh>
    <phoneticPr fontId="4"/>
  </si>
  <si>
    <t>フリー7</t>
  </si>
  <si>
    <t>理由定型8</t>
    <rPh sb="0" eb="4">
      <t>リユウテイケイ</t>
    </rPh>
    <phoneticPr fontId="4"/>
  </si>
  <si>
    <t>フリー8</t>
  </si>
  <si>
    <t>理由定型9</t>
    <rPh sb="0" eb="4">
      <t>リユウテイケイ</t>
    </rPh>
    <phoneticPr fontId="4"/>
  </si>
  <si>
    <t>フリー9</t>
  </si>
  <si>
    <t>理由定型10</t>
    <rPh sb="0" eb="4">
      <t>リユウテイケイ</t>
    </rPh>
    <phoneticPr fontId="4"/>
  </si>
  <si>
    <t>フリー10</t>
  </si>
  <si>
    <t>理由定型11</t>
    <rPh sb="0" eb="4">
      <t>リユウテイケイ</t>
    </rPh>
    <phoneticPr fontId="4"/>
  </si>
  <si>
    <t>フリー11</t>
  </si>
  <si>
    <t>理由定型12</t>
    <rPh sb="0" eb="4">
      <t>リユウテイケイ</t>
    </rPh>
    <phoneticPr fontId="4"/>
  </si>
  <si>
    <t>フリー12</t>
  </si>
  <si>
    <t>理由定型13</t>
    <rPh sb="0" eb="4">
      <t>リユウテイケイ</t>
    </rPh>
    <phoneticPr fontId="4"/>
  </si>
  <si>
    <t>フリー13</t>
  </si>
  <si>
    <t>理由定型14</t>
    <rPh sb="0" eb="4">
      <t>リユウテイケイ</t>
    </rPh>
    <phoneticPr fontId="4"/>
  </si>
  <si>
    <t>フリー14</t>
  </si>
  <si>
    <t>理由定型15</t>
    <rPh sb="0" eb="4">
      <t>リユウテイケイ</t>
    </rPh>
    <phoneticPr fontId="4"/>
  </si>
  <si>
    <t>フリー15</t>
  </si>
  <si>
    <t>理由定型17</t>
    <rPh sb="0" eb="4">
      <t>リユウテイケイ</t>
    </rPh>
    <phoneticPr fontId="4"/>
  </si>
  <si>
    <t>フリー17</t>
  </si>
  <si>
    <t>理由定型18</t>
    <rPh sb="0" eb="4">
      <t>リユウテイケイ</t>
    </rPh>
    <phoneticPr fontId="4"/>
  </si>
  <si>
    <t>フリー18</t>
  </si>
  <si>
    <t>理由14</t>
    <rPh sb="0" eb="2">
      <t>リユウ</t>
    </rPh>
    <phoneticPr fontId="4"/>
  </si>
  <si>
    <t>理由15</t>
    <rPh sb="0" eb="2">
      <t>リユウ</t>
    </rPh>
    <phoneticPr fontId="4"/>
  </si>
  <si>
    <t>理由16</t>
    <rPh sb="0" eb="2">
      <t>リユウ</t>
    </rPh>
    <phoneticPr fontId="4"/>
  </si>
  <si>
    <t>理由17</t>
    <rPh sb="0" eb="2">
      <t>リユウ</t>
    </rPh>
    <phoneticPr fontId="4"/>
  </si>
  <si>
    <t>理由18</t>
    <rPh sb="0" eb="2">
      <t>リユウ</t>
    </rPh>
    <phoneticPr fontId="4"/>
  </si>
  <si>
    <t>採点者補正欄</t>
    <phoneticPr fontId="4"/>
  </si>
  <si>
    <t>減点理由項目</t>
    <rPh sb="0" eb="2">
      <t>ゲンテン</t>
    </rPh>
    <rPh sb="2" eb="4">
      <t>リユウ</t>
    </rPh>
    <rPh sb="4" eb="6">
      <t>コウモク</t>
    </rPh>
    <phoneticPr fontId="4"/>
  </si>
  <si>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</si>
  <si>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4"/>
  </si>
  <si>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4"/>
  </si>
  <si>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4"/>
  </si>
  <si>
    <r>
      <rPr>
        <b/>
        <sz val="11"/>
        <color theme="1"/>
        <rFont val="游ゴシック"/>
        <family val="3"/>
        <charset val="128"/>
        <scheme val="minor"/>
      </rPr>
      <t>「採点印刷」</t>
    </r>
    <r>
      <rPr>
        <sz val="11"/>
        <color theme="1"/>
        <rFont val="游ゴシック"/>
        <family val="2"/>
        <scheme val="minor"/>
      </rPr>
      <t>：東京連合会が行った採点結果を事業所にフィードバックする際に使用します。</t>
    </r>
    <rPh sb="1" eb="5">
      <t>サイテンインサツ</t>
    </rPh>
    <rPh sb="7" eb="12">
      <t>トウキョウレンゴウカイ</t>
    </rPh>
    <rPh sb="13" eb="14">
      <t>オコナ</t>
    </rPh>
    <rPh sb="16" eb="20">
      <t>サイテンケッカ</t>
    </rPh>
    <rPh sb="21" eb="24">
      <t>ジギョウショ</t>
    </rPh>
    <rPh sb="34" eb="35">
      <t>サイ</t>
    </rPh>
    <rPh sb="36" eb="38">
      <t>シヨウ</t>
    </rPh>
    <phoneticPr fontId="4"/>
  </si>
  <si>
    <r>
      <rPr>
        <b/>
        <sz val="11"/>
        <color theme="1"/>
        <rFont val="游ゴシック"/>
        <family val="3"/>
        <charset val="128"/>
        <scheme val="minor"/>
      </rPr>
      <t>「データ」</t>
    </r>
    <r>
      <rPr>
        <sz val="11"/>
        <color theme="1"/>
        <rFont val="游ゴシック"/>
        <family val="2"/>
        <scheme val="minor"/>
      </rPr>
      <t>：入力シートをデータで記録します。CSVで保存する場合はこちらをご活用ください。</t>
    </r>
    <rPh sb="6" eb="8">
      <t>ニュウリョク</t>
    </rPh>
    <rPh sb="16" eb="18">
      <t>キロク</t>
    </rPh>
    <rPh sb="26" eb="28">
      <t>ホゾン</t>
    </rPh>
    <rPh sb="30" eb="32">
      <t>バアイ</t>
    </rPh>
    <rPh sb="38" eb="40">
      <t>カツヨウ</t>
    </rPh>
    <phoneticPr fontId="4"/>
  </si>
  <si>
    <t>健康企業宣言システムで使用する実施結果レポートはStep１宣言（更新）、</t>
    <rPh sb="0" eb="6">
      <t>ケンコウキギョウセンゲン</t>
    </rPh>
    <rPh sb="11" eb="13">
      <t>シヨウ</t>
    </rPh>
    <rPh sb="15" eb="19">
      <t>ジッシケッカ</t>
    </rPh>
    <rPh sb="29" eb="31">
      <t>センゲン</t>
    </rPh>
    <rPh sb="32" eb="34">
      <t>コウシン</t>
    </rPh>
    <phoneticPr fontId="4"/>
  </si>
  <si>
    <t>銀の認定（初回・更新）共通です。</t>
    <phoneticPr fontId="4"/>
  </si>
  <si>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4"/>
  </si>
  <si>
    <t>ご使用のPCの任意の場所にダウンロードしてお使いください。</t>
    <phoneticPr fontId="4"/>
  </si>
  <si>
    <t>入力シートへの入力方法</t>
    <rPh sb="0" eb="2">
      <t>ニュウリョク</t>
    </rPh>
    <rPh sb="7" eb="11">
      <t>ニュウリョクホウホウ</t>
    </rPh>
    <phoneticPr fontId="4"/>
  </si>
  <si>
    <t>事業所入力欄</t>
    <rPh sb="0" eb="3">
      <t>ジギョウショ</t>
    </rPh>
    <rPh sb="3" eb="6">
      <t>ニュウリョクラン</t>
    </rPh>
    <phoneticPr fontId="4"/>
  </si>
  <si>
    <t>①事業所情報を入力します。</t>
    <rPh sb="1" eb="4">
      <t>ジギョウショ</t>
    </rPh>
    <rPh sb="4" eb="6">
      <t>ジョウホウ</t>
    </rPh>
    <rPh sb="7" eb="9">
      <t>ニュウリョク</t>
    </rPh>
    <phoneticPr fontId="4"/>
  </si>
  <si>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4"/>
  </si>
  <si>
    <t>実施結果報告は事業主記入欄に記載します。</t>
    <rPh sb="0" eb="6">
      <t>ジッシケッカホウコク</t>
    </rPh>
    <rPh sb="7" eb="13">
      <t>ジギョウヌシキニュウラン</t>
    </rPh>
    <rPh sb="14" eb="16">
      <t>キサイ</t>
    </rPh>
    <phoneticPr fontId="4"/>
  </si>
  <si>
    <t>②実施結果を入力します。</t>
    <rPh sb="1" eb="5">
      <t>ジッシケッカ</t>
    </rPh>
    <rPh sb="6" eb="8">
      <t>ニュウリョク</t>
    </rPh>
    <phoneticPr fontId="4"/>
  </si>
  <si>
    <t>未入力状態だと、点数が１ですが、入力を行うと自動で点数が判断されます。</t>
    <rPh sb="0" eb="5">
      <t>ミニュウリョクジョウタイ</t>
    </rPh>
    <rPh sb="8" eb="10">
      <t>テンスウ</t>
    </rPh>
    <rPh sb="16" eb="18">
      <t>ニュウリョク</t>
    </rPh>
    <rPh sb="19" eb="20">
      <t>オコナ</t>
    </rPh>
    <rPh sb="22" eb="24">
      <t>ジドウ</t>
    </rPh>
    <rPh sb="25" eb="27">
      <t>テンスウ</t>
    </rPh>
    <rPh sb="28" eb="30">
      <t>ハンダン</t>
    </rPh>
    <phoneticPr fontId="4"/>
  </si>
  <si>
    <t>網掛け部分は該当項目をチェックすることで入力することが出来ます。</t>
    <rPh sb="0" eb="2">
      <t>アミカ</t>
    </rPh>
    <rPh sb="3" eb="5">
      <t>ブブン</t>
    </rPh>
    <rPh sb="6" eb="10">
      <t>ガイトウコウモク</t>
    </rPh>
    <rPh sb="20" eb="22">
      <t>ニュウリョク</t>
    </rPh>
    <rPh sb="27" eb="29">
      <t>デキ</t>
    </rPh>
    <phoneticPr fontId="4"/>
  </si>
  <si>
    <t>③入力したレポートファイルを申請に添付します</t>
    <rPh sb="1" eb="3">
      <t>ニュウリョク</t>
    </rPh>
    <rPh sb="14" eb="16">
      <t>シンセイ</t>
    </rPh>
    <rPh sb="17" eb="19">
      <t>テンプ</t>
    </rPh>
    <phoneticPr fontId="4"/>
  </si>
  <si>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4"/>
  </si>
  <si>
    <t>「添付」ボタンをクリックし入力したレポートファイル</t>
    <phoneticPr fontId="4"/>
  </si>
  <si>
    <t>を選び申請に添付してください。</t>
    <rPh sb="1" eb="2">
      <t>エラ</t>
    </rPh>
    <rPh sb="3" eb="5">
      <t>シンセイ</t>
    </rPh>
    <rPh sb="6" eb="8">
      <t>テンプ</t>
    </rPh>
    <phoneticPr fontId="4"/>
  </si>
  <si>
    <t>健保組合入力欄</t>
    <rPh sb="0" eb="4">
      <t>ケンポクミアイ</t>
    </rPh>
    <rPh sb="4" eb="6">
      <t>ニュウリョク</t>
    </rPh>
    <rPh sb="6" eb="7">
      <t>ラン</t>
    </rPh>
    <phoneticPr fontId="4"/>
  </si>
  <si>
    <t>事業所が記載した「実施結果レポート」は【企業情報入力欄】のレポートファイルより</t>
    <rPh sb="0" eb="3">
      <t>ジギョウショ</t>
    </rPh>
    <rPh sb="4" eb="6">
      <t>キサイ</t>
    </rPh>
    <rPh sb="9" eb="13">
      <t>ジッシケッカ</t>
    </rPh>
    <phoneticPr fontId="4"/>
  </si>
  <si>
    <t>ダウンロードしてください。</t>
    <phoneticPr fontId="4"/>
  </si>
  <si>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4"/>
  </si>
  <si>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4"/>
  </si>
  <si>
    <t>採点を行い、決裁伺時に添付してください。</t>
    <phoneticPr fontId="4"/>
  </si>
  <si>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4"/>
  </si>
  <si>
    <t>補正欄は東京連合会でも使用することがあります。</t>
    <rPh sb="0" eb="3">
      <t>ホセイラン</t>
    </rPh>
    <rPh sb="4" eb="6">
      <t>トウキョウ</t>
    </rPh>
    <rPh sb="6" eb="9">
      <t>レンゴウカイ</t>
    </rPh>
    <rPh sb="11" eb="13">
      <t>シヨウ</t>
    </rPh>
    <phoneticPr fontId="4"/>
  </si>
  <si>
    <t>②採点を行います。</t>
    <rPh sb="1" eb="3">
      <t>サイテン</t>
    </rPh>
    <rPh sb="4" eb="5">
      <t>オコナ</t>
    </rPh>
    <phoneticPr fontId="4"/>
  </si>
  <si>
    <t>チェックをすると、一時採点者欄が入力できる状態になります。</t>
    <rPh sb="9" eb="15">
      <t>イチジサイテンシャラン</t>
    </rPh>
    <rPh sb="16" eb="18">
      <t>ニュウリョク</t>
    </rPh>
    <rPh sb="21" eb="23">
      <t>ジョウタイ</t>
    </rPh>
    <phoneticPr fontId="4"/>
  </si>
  <si>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4"/>
  </si>
  <si>
    <t>入力方法は事業所入力と同様です。</t>
    <rPh sb="0" eb="4">
      <t>ニュウリョクホウホウ</t>
    </rPh>
    <rPh sb="5" eb="8">
      <t>ジギョウショ</t>
    </rPh>
    <rPh sb="8" eb="10">
      <t>ニュウリョク</t>
    </rPh>
    <rPh sb="11" eb="13">
      <t>ドウヨウ</t>
    </rPh>
    <phoneticPr fontId="4"/>
  </si>
  <si>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4"/>
  </si>
  <si>
    <t>実施率より</t>
    <rPh sb="0" eb="3">
      <t>ジッシリツ</t>
    </rPh>
    <phoneticPr fontId="1"/>
  </si>
  <si>
    <t>健診の必要性の不足又は未周知のため</t>
    <rPh sb="0" eb="2">
      <t>ケンシン</t>
    </rPh>
    <rPh sb="3" eb="5">
      <t>ヒツヨウ</t>
    </rPh>
    <rPh sb="5" eb="6">
      <t>セイ</t>
    </rPh>
    <rPh sb="7" eb="9">
      <t>フソク</t>
    </rPh>
    <rPh sb="9" eb="10">
      <t>マタ</t>
    </rPh>
    <rPh sb="11" eb="12">
      <t>ミ</t>
    </rPh>
    <rPh sb="12" eb="14">
      <t>シュウチ</t>
    </rPh>
    <phoneticPr fontId="1"/>
  </si>
  <si>
    <t>未実施の事業所（支店・営業所等）有、または一部従業員のみの取組のため</t>
    <rPh sb="29" eb="31">
      <t>トリクミ</t>
    </rPh>
    <phoneticPr fontId="1"/>
  </si>
  <si>
    <t>取組内容（周知）が不十分、または明確に確認出来ないため</t>
    <rPh sb="0" eb="2">
      <t>トリクミ</t>
    </rPh>
    <rPh sb="2" eb="4">
      <t>ナイヨウ</t>
    </rPh>
    <rPh sb="5" eb="7">
      <t>シュウチ</t>
    </rPh>
    <rPh sb="9" eb="12">
      <t>フジュウブン</t>
    </rPh>
    <rPh sb="16" eb="18">
      <t>メイカク</t>
    </rPh>
    <rPh sb="19" eb="21">
      <t>カクニン</t>
    </rPh>
    <rPh sb="21" eb="23">
      <t>デキ</t>
    </rPh>
    <phoneticPr fontId="1"/>
  </si>
  <si>
    <t>取組（周知）期間が１ヵ月未満</t>
    <rPh sb="0" eb="2">
      <t>トリクミ</t>
    </rPh>
    <rPh sb="3" eb="5">
      <t>シュウチ</t>
    </rPh>
    <rPh sb="6" eb="8">
      <t>キカン</t>
    </rPh>
    <rPh sb="11" eb="12">
      <t>ゲツ</t>
    </rPh>
    <rPh sb="12" eb="14">
      <t>ミマン</t>
    </rPh>
    <phoneticPr fontId="1"/>
  </si>
  <si>
    <t>未実施、または取組みが確認できないため</t>
    <rPh sb="0" eb="3">
      <t>ミジッシ</t>
    </rPh>
    <rPh sb="7" eb="9">
      <t>トリク</t>
    </rPh>
    <rPh sb="11" eb="13">
      <t>カクニン</t>
    </rPh>
    <phoneticPr fontId="1"/>
  </si>
  <si>
    <t>未実施、または取組みが確認できないため（点数は前回に同じ）</t>
    <rPh sb="0" eb="3">
      <t>ミジッシ</t>
    </rPh>
    <rPh sb="7" eb="9">
      <t>トリク</t>
    </rPh>
    <rPh sb="11" eb="13">
      <t>カクニン</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</si>
  <si>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</si>
  <si>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健診の必要性の不足又は未周知のため（点数は前回に同じ）</t>
    <rPh sb="0" eb="2">
      <t>ケンシン</t>
    </rPh>
    <rPh sb="3" eb="5">
      <t>ヒツヨウ</t>
    </rPh>
    <rPh sb="5" eb="6">
      <t>セイ</t>
    </rPh>
    <rPh sb="7" eb="9">
      <t>フソク</t>
    </rPh>
    <rPh sb="9" eb="10">
      <t>マタ</t>
    </rPh>
    <rPh sb="11" eb="12">
      <t>ミ</t>
    </rPh>
    <rPh sb="12" eb="14">
      <t>シュウチ</t>
    </rPh>
    <rPh sb="18" eb="20">
      <t>テンスウ</t>
    </rPh>
    <rPh sb="21" eb="23">
      <t>ゼンカイ</t>
    </rPh>
    <rPh sb="24" eb="25">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</si>
  <si>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</si>
  <si>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実施率から</t>
    <rPh sb="0" eb="2">
      <t>ジッシ</t>
    </rPh>
    <rPh sb="2" eb="3">
      <t>リツ</t>
    </rPh>
    <phoneticPr fontId="1"/>
  </si>
  <si>
    <t>実施率から（点数は前回に同じ）</t>
    <rPh sb="0" eb="2">
      <t>ジッシ</t>
    </rPh>
    <rPh sb="2" eb="3">
      <t>リツ</t>
    </rPh>
    <phoneticPr fontId="1"/>
  </si>
  <si>
    <t>未実施、または取組みが確認できないため（点数は前回に同じ）</t>
    <rPh sb="0" eb="3">
      <t>ミジッシ</t>
    </rPh>
    <rPh sb="7" eb="9">
      <t>トリク</t>
    </rPh>
    <rPh sb="11" eb="13">
      <t>カクニン</t>
    </rPh>
    <rPh sb="20" eb="22">
      <t>テンスウ</t>
    </rPh>
    <rPh sb="21" eb="22">
      <t>サイテン</t>
    </rPh>
    <rPh sb="23" eb="25">
      <t>ゼンカイ</t>
    </rPh>
    <rPh sb="26" eb="27">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</si>
  <si>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phoneticPr fontId="1"/>
  </si>
  <si>
    <t>未実施、または取組みが確認できないため（6ヶ月未満）</t>
    <rPh sb="0" eb="3">
      <t>ミジッシ</t>
    </rPh>
    <rPh sb="7" eb="9">
      <t>トリク</t>
    </rPh>
    <rPh sb="11" eb="13">
      <t>カクニン</t>
    </rPh>
    <rPh sb="22" eb="25">
      <t>ゲツミマン</t>
    </rPh>
    <phoneticPr fontId="1"/>
  </si>
  <si>
    <t>未実施の事業所（支店・営業所等）有（点数は前回に同じ）</t>
    <rPh sb="18" eb="20">
      <t>テンスウ</t>
    </rPh>
    <rPh sb="21" eb="23">
      <t>ゼンカイ</t>
    </rPh>
    <rPh sb="24" eb="25">
      <t>オナ</t>
    </rPh>
    <phoneticPr fontId="1"/>
  </si>
  <si>
    <t>課題が不明確、又は未整理なため</t>
    <rPh sb="0" eb="2">
      <t>カダイ</t>
    </rPh>
    <rPh sb="3" eb="4">
      <t>フ</t>
    </rPh>
    <rPh sb="7" eb="8">
      <t>マタ</t>
    </rPh>
    <rPh sb="9" eb="10">
      <t>ミ</t>
    </rPh>
    <rPh sb="10" eb="12">
      <t>セイリ</t>
    </rPh>
    <phoneticPr fontId="1"/>
  </si>
  <si>
    <t>課題が不明確、又は未整理なため（点数は前回に同じ）</t>
    <rPh sb="0" eb="2">
      <t>カダイ</t>
    </rPh>
    <rPh sb="3" eb="4">
      <t>フ</t>
    </rPh>
    <rPh sb="7" eb="8">
      <t>マタ</t>
    </rPh>
    <rPh sb="9" eb="10">
      <t>ミ</t>
    </rPh>
    <rPh sb="10" eb="12">
      <t>セイリ</t>
    </rPh>
    <phoneticPr fontId="1"/>
  </si>
  <si>
    <t>目標・計画が不明確、又は未整理</t>
    <rPh sb="0" eb="2">
      <t>モクヒョウ</t>
    </rPh>
    <rPh sb="3" eb="5">
      <t>ケイカク</t>
    </rPh>
    <rPh sb="6" eb="9">
      <t>フメイカク</t>
    </rPh>
    <rPh sb="10" eb="11">
      <t>マタ</t>
    </rPh>
    <rPh sb="12" eb="15">
      <t>ミセイリ</t>
    </rPh>
    <phoneticPr fontId="1"/>
  </si>
  <si>
    <t>計画・目的が異なる取組</t>
    <rPh sb="0" eb="2">
      <t>ケイカク</t>
    </rPh>
    <rPh sb="3" eb="5">
      <t>モクテキ</t>
    </rPh>
    <rPh sb="6" eb="7">
      <t>コト</t>
    </rPh>
    <rPh sb="9" eb="11">
      <t>トリク</t>
    </rPh>
    <phoneticPr fontId="1"/>
  </si>
  <si>
    <t>計画・目的が異なる取組（点数は前回に同じ）</t>
    <rPh sb="0" eb="2">
      <t>ケイカク</t>
    </rPh>
    <rPh sb="3" eb="5">
      <t>モクテキ</t>
    </rPh>
    <rPh sb="6" eb="7">
      <t>コト</t>
    </rPh>
    <rPh sb="9" eb="11">
      <t>トリク</t>
    </rPh>
    <phoneticPr fontId="1"/>
  </si>
  <si>
    <t>未実施の事業所（支店・営業所等）有、または一部従業員のみの取組のため（点数は前回に同じ）</t>
    <rPh sb="29" eb="31">
      <t>トリクミ</t>
    </rPh>
    <phoneticPr fontId="1"/>
  </si>
  <si>
    <t>推奨のみで継続的な実践がない、又は不十分なため</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</si>
  <si>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トリクミ</t>
    </rPh>
    <phoneticPr fontId="1"/>
  </si>
  <si>
    <t>推奨のみで継続的な実践がない、又は不十分なため（点数は前回に同じ）</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</si>
  <si>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t>
    </rPh>
    <phoneticPr fontId="1"/>
  </si>
  <si>
    <t>月１回の産業医面談で常時設置の相談窓口ではないため</t>
    <rPh sb="0" eb="1">
      <t>ツキ</t>
    </rPh>
    <rPh sb="2" eb="3">
      <t>カイ</t>
    </rPh>
    <rPh sb="4" eb="9">
      <t>サンギョウイメンダン</t>
    </rPh>
    <rPh sb="10" eb="12">
      <t>ジョウジ</t>
    </rPh>
    <rPh sb="12" eb="14">
      <t>セッチ</t>
    </rPh>
    <rPh sb="15" eb="19">
      <t>ソウダンマドグチ</t>
    </rPh>
    <phoneticPr fontId="4"/>
  </si>
  <si>
    <t>-</t>
    <phoneticPr fontId="4"/>
  </si>
  <si>
    <t>※レポート記入日入力例　：　2023/12/1</t>
    <rPh sb="5" eb="7">
      <t>キニュウ</t>
    </rPh>
    <rPh sb="7" eb="8">
      <t>ビ</t>
    </rPh>
    <rPh sb="8" eb="11">
      <t>ニュウリョクレイ</t>
    </rPh>
    <phoneticPr fontId="4"/>
  </si>
  <si>
    <t>このシートは東京連合会で使用いたします東京連合会使用</t>
    <rPh sb="6" eb="11">
      <t>トウキョウレンゴウカイ</t>
    </rPh>
    <rPh sb="12" eb="14">
      <t>シヨウ</t>
    </rPh>
    <rPh sb="19" eb="26">
      <t>トウキョウレンゴウカイシヨウ</t>
    </rPh>
    <phoneticPr fontId="4"/>
  </si>
  <si>
    <t>特定保健指導</t>
    <rPh sb="0" eb="6">
      <t>トクテイホケンシドウ</t>
    </rPh>
    <phoneticPr fontId="4"/>
  </si>
  <si>
    <r>
      <rPr>
        <b/>
        <sz val="11"/>
        <color theme="1"/>
        <rFont val="游ゴシック"/>
        <family val="3"/>
        <charset val="128"/>
        <scheme val="minor"/>
      </rPr>
      <t>「健診・保健指導数値」</t>
    </r>
    <r>
      <rPr>
        <sz val="11"/>
        <color theme="1"/>
        <rFont val="游ゴシック"/>
        <family val="2"/>
        <scheme val="minor"/>
      </rPr>
      <t>：健診・保健指導数値を記録します。</t>
    </r>
    <r>
      <rPr>
        <sz val="11"/>
        <color theme="1"/>
        <rFont val="游ゴシック"/>
        <family val="3"/>
        <charset val="128"/>
        <scheme val="minor"/>
      </rPr>
      <t>東京連合会で使用します。</t>
    </r>
    <rPh sb="1" eb="3">
      <t>ケンシン</t>
    </rPh>
    <rPh sb="4" eb="8">
      <t>ホケンシドウ</t>
    </rPh>
    <rPh sb="8" eb="10">
      <t>スウチ</t>
    </rPh>
    <rPh sb="12" eb="14">
      <t>ケンシン</t>
    </rPh>
    <rPh sb="15" eb="21">
      <t>ホケンシドウスウチ</t>
    </rPh>
    <rPh sb="22" eb="24">
      <t>キロク</t>
    </rPh>
    <rPh sb="28" eb="33">
      <t>トウキョウレンゴウカイ</t>
    </rPh>
    <rPh sb="34" eb="36">
      <t>シヨウ</t>
    </rPh>
    <phoneticPr fontId="4"/>
  </si>
  <si>
    <t>該当する項目にチェックを入力します。(一部直接点数を入力する質問があります）</t>
    <rPh sb="0" eb="2">
      <t>ガイトウ</t>
    </rPh>
    <rPh sb="4" eb="6">
      <t>コウモク</t>
    </rPh>
    <rPh sb="12" eb="14">
      <t>ニュウリョク</t>
    </rPh>
    <rPh sb="19" eb="21">
      <t>イチブ</t>
    </rPh>
    <rPh sb="21" eb="23">
      <t>チョクセツ</t>
    </rPh>
    <rPh sb="23" eb="25">
      <t>テンスウ</t>
    </rPh>
    <rPh sb="26" eb="28">
      <t>ニュウリョク</t>
    </rPh>
    <rPh sb="30" eb="32">
      <t>シツモン</t>
    </rPh>
    <phoneticPr fontId="4"/>
  </si>
  <si>
    <t>○質問１．２．５の事前報告について</t>
    <rPh sb="1" eb="3">
      <t>シツモン</t>
    </rPh>
    <rPh sb="9" eb="13">
      <t>ジゼンホウコク</t>
    </rPh>
    <phoneticPr fontId="4"/>
  </si>
  <si>
    <t>事前にまとめて数値報告をいただいた場合は、実績事前報告済みにチェックして</t>
    <rPh sb="0" eb="2">
      <t>ジゼン</t>
    </rPh>
    <rPh sb="7" eb="9">
      <t>スウチ</t>
    </rPh>
    <rPh sb="9" eb="11">
      <t>ホウコク</t>
    </rPh>
    <rPh sb="17" eb="19">
      <t>バアイ</t>
    </rPh>
    <rPh sb="21" eb="28">
      <t>ジッセキジゼンホウコクズ</t>
    </rPh>
    <phoneticPr fontId="4"/>
  </si>
  <si>
    <t>点数のみ入力して採点ができます。銀の認定更新じなどには特にご使用ください。</t>
    <rPh sb="0" eb="2">
      <t>テンスウ</t>
    </rPh>
    <rPh sb="4" eb="6">
      <t>ニュウリョク</t>
    </rPh>
    <rPh sb="8" eb="10">
      <t>サイテン</t>
    </rPh>
    <rPh sb="16" eb="17">
      <t>ギン</t>
    </rPh>
    <rPh sb="18" eb="20">
      <t>ニンテイ</t>
    </rPh>
    <rPh sb="20" eb="22">
      <t>コウシン</t>
    </rPh>
    <rPh sb="27" eb="28">
      <t>トク</t>
    </rPh>
    <rPh sb="30" eb="32">
      <t>シヨウ</t>
    </rPh>
    <phoneticPr fontId="4"/>
  </si>
  <si>
    <t>※2024.12事前報告は、開始前のため、当面の間通常の入力でのご申請をお願いします。</t>
    <rPh sb="8" eb="12">
      <t>ジゼンホウコク</t>
    </rPh>
    <rPh sb="14" eb="17">
      <t>カイシマエ</t>
    </rPh>
    <rPh sb="21" eb="23">
      <t>トウメン</t>
    </rPh>
    <rPh sb="24" eb="25">
      <t>カン</t>
    </rPh>
    <rPh sb="25" eb="27">
      <t>ツウジョウ</t>
    </rPh>
    <rPh sb="28" eb="30">
      <t>ニュウリョク</t>
    </rPh>
    <rPh sb="33" eb="35">
      <t>シンセイ</t>
    </rPh>
    <rPh sb="37" eb="38">
      <t>ネガ</t>
    </rPh>
    <phoneticPr fontId="4"/>
  </si>
  <si>
    <t>　別途ご連絡いたします。</t>
    <rPh sb="1" eb="3">
      <t>ベット</t>
    </rPh>
    <rPh sb="4" eb="6">
      <t>レンラク</t>
    </rPh>
    <phoneticPr fontId="4"/>
  </si>
  <si>
    <t>事業者健診</t>
    <rPh sb="0" eb="5">
      <t>ジギョウシャケンシン</t>
    </rPh>
    <phoneticPr fontId="4"/>
  </si>
  <si>
    <t>健康企業宣言Step1「銀の認定」実施結果レポート　一次採点</t>
    <rPh sb="26" eb="28">
      <t>イチジ</t>
    </rPh>
    <rPh sb="28" eb="30">
      <t>サイテン</t>
    </rPh>
    <phoneticPr fontId="4"/>
  </si>
  <si>
    <t>一次採点</t>
    <rPh sb="0" eb="2">
      <t>イチジ</t>
    </rPh>
    <rPh sb="2" eb="4">
      <t>サイテン</t>
    </rPh>
    <phoneticPr fontId="4"/>
  </si>
  <si>
    <t>一次採点情報</t>
    <rPh sb="0" eb="2">
      <t>イチジ</t>
    </rPh>
    <phoneticPr fontId="4"/>
  </si>
  <si>
    <t>備考</t>
    <rPh sb="0" eb="2">
      <t>ビコウ</t>
    </rPh>
    <phoneticPr fontId="4"/>
  </si>
  <si>
    <t>「銀の認定」一次採点者　記入欄</t>
    <rPh sb="1" eb="2">
      <t>ギン</t>
    </rPh>
    <rPh sb="3" eb="5">
      <t>ニンテイ</t>
    </rPh>
    <phoneticPr fontId="4"/>
  </si>
  <si>
    <t>「銀の認定」東京連合会　最終採点欄</t>
    <rPh sb="1" eb="2">
      <t>ギン</t>
    </rPh>
    <rPh sb="3" eb="5">
      <t>ニンテイ</t>
    </rPh>
    <phoneticPr fontId="4"/>
  </si>
  <si>
    <t>備考</t>
    <rPh sb="0" eb="2">
      <t>ビコウ</t>
    </rPh>
    <phoneticPr fontId="4"/>
  </si>
  <si>
    <t>ハラスメント相談のみの窓口（単独該当は減点対象）</t>
    <rPh sb="6" eb="8">
      <t>ソウダン</t>
    </rPh>
    <rPh sb="11" eb="13">
      <t>マドクチ</t>
    </rPh>
    <rPh sb="14" eb="16">
      <t>タンドク</t>
    </rPh>
    <rPh sb="16" eb="18">
      <t>ガイトウ</t>
    </rPh>
    <rPh sb="19" eb="21">
      <t>ゲンテン</t>
    </rPh>
    <rPh sb="21" eb="23">
      <t>タイショウ</t>
    </rPh>
    <phoneticPr fontId="4"/>
  </si>
  <si>
    <t>ハラスメント研修のみの実施（単独該当は減点対象）</t>
    <rPh sb="6" eb="8">
      <t>ケンシュウ</t>
    </rPh>
    <rPh sb="11" eb="13">
      <t>ジッシ</t>
    </rPh>
    <rPh sb="14" eb="16">
      <t>タンドク</t>
    </rPh>
    <rPh sb="16" eb="18">
      <t>ガイトウ</t>
    </rPh>
    <rPh sb="19" eb="21">
      <t>ゲンテン</t>
    </rPh>
    <rPh sb="21" eb="23">
      <t>タイショウ</t>
    </rPh>
    <phoneticPr fontId="4"/>
  </si>
  <si>
    <t>再表示しご使用ください。</t>
    <phoneticPr fontId="4"/>
  </si>
  <si>
    <t>■その他</t>
    <rPh sb="3" eb="4">
      <t>タ</t>
    </rPh>
    <phoneticPr fontId="4"/>
  </si>
  <si>
    <t>（②/(①ー③)×100）</t>
    <phoneticPr fontId="4"/>
  </si>
  <si>
    <t>※銀の認定「新規」の場合の、取組実績のわかる添付資料「エビデンス」は添付しないでください。</t>
    <rPh sb="1" eb="2">
      <t>ギン</t>
    </rPh>
    <rPh sb="3" eb="5">
      <t>ニンテイ</t>
    </rPh>
    <rPh sb="6" eb="8">
      <t>シンキ</t>
    </rPh>
    <rPh sb="10" eb="12">
      <t>バアイ</t>
    </rPh>
    <rPh sb="14" eb="16">
      <t>トリクミ</t>
    </rPh>
    <rPh sb="16" eb="18">
      <t>ジッセキ</t>
    </rPh>
    <rPh sb="22" eb="26">
      <t>テンプシリョウ</t>
    </rPh>
    <rPh sb="34" eb="36">
      <t>テンプ</t>
    </rPh>
    <phoneticPr fontId="4"/>
  </si>
  <si>
    <r>
      <t>非表示になっているシートがあります。</t>
    </r>
    <r>
      <rPr>
        <b/>
        <sz val="11"/>
        <color theme="1"/>
        <rFont val="游ゴシック"/>
        <family val="3"/>
        <charset val="128"/>
        <scheme val="minor"/>
      </rPr>
      <t>「一次採点印刷」「データ」</t>
    </r>
    <r>
      <rPr>
        <sz val="11"/>
        <color theme="1"/>
        <rFont val="游ゴシック"/>
        <family val="2"/>
        <scheme val="minor"/>
      </rPr>
      <t>シート等、健保組合で必要に応じて</t>
    </r>
    <rPh sb="0" eb="3">
      <t>ヒヒョウジ</t>
    </rPh>
    <rPh sb="19" eb="23">
      <t>イチジサイテン</t>
    </rPh>
    <rPh sb="23" eb="25">
      <t>インサツ</t>
    </rPh>
    <rPh sb="34" eb="35">
      <t>ナド</t>
    </rPh>
    <rPh sb="36" eb="40">
      <t>ケンポクミアイ</t>
    </rPh>
    <rPh sb="41" eb="43">
      <t>ヒツヨウ</t>
    </rPh>
    <rPh sb="44" eb="45">
      <t>オウ</t>
    </rPh>
    <phoneticPr fontId="4"/>
  </si>
  <si>
    <t>質問(各質問ごとに☑をいれて採点してください）
Step1宣言【更新】・銀の認定【更新】の場合は、原則、採点不要</t>
    <rPh sb="29" eb="31">
      <t>センゲン</t>
    </rPh>
    <rPh sb="32" eb="34">
      <t>コウシン</t>
    </rPh>
    <rPh sb="49" eb="51">
      <t>ゲンソク</t>
    </rPh>
    <phoneticPr fontId="4"/>
  </si>
  <si>
    <t>⑲</t>
    <phoneticPr fontId="5"/>
  </si>
  <si>
    <t>性差に応じた健康課題（女性特有の健康課題等）に関する情報を、周知している。</t>
    <phoneticPr fontId="4"/>
  </si>
  <si>
    <t>配点
20点/10点/1点/0点</t>
    <rPh sb="0" eb="2">
      <t>ハイテン</t>
    </rPh>
    <rPh sb="5" eb="6">
      <t>テン</t>
    </rPh>
    <rPh sb="9" eb="10">
      <t>テン</t>
    </rPh>
    <rPh sb="12" eb="13">
      <t>テン</t>
    </rPh>
    <rPh sb="15" eb="16">
      <t>テン</t>
    </rPh>
    <phoneticPr fontId="4"/>
  </si>
  <si>
    <t>取組期間1ヵ月以上</t>
    <rPh sb="0" eb="4">
      <t>トリクミキカン</t>
    </rPh>
    <rPh sb="7" eb="9">
      <t>イジョウ</t>
    </rPh>
    <phoneticPr fontId="4"/>
  </si>
  <si>
    <t>配点
5点/3点/1点/0点</t>
    <rPh sb="0" eb="2">
      <t>ハイテン</t>
    </rPh>
    <rPh sb="4" eb="5">
      <t>テン</t>
    </rPh>
    <rPh sb="7" eb="8">
      <t>テン</t>
    </rPh>
    <rPh sb="10" eb="11">
      <t>テン</t>
    </rPh>
    <rPh sb="13" eb="14">
      <t>テン</t>
    </rPh>
    <phoneticPr fontId="4"/>
  </si>
  <si>
    <t>取組期間１ヵ月未満</t>
    <phoneticPr fontId="4"/>
  </si>
  <si>
    <t>取組期間1ヵ月以上</t>
    <phoneticPr fontId="4"/>
  </si>
  <si>
    <t>⑳</t>
    <phoneticPr fontId="4"/>
  </si>
  <si>
    <t>相談窓口の設置・周知、その他の取組を実施している</t>
    <rPh sb="18" eb="20">
      <t>ジッシ</t>
    </rPh>
    <phoneticPr fontId="4"/>
  </si>
  <si>
    <t>㉑</t>
    <phoneticPr fontId="5"/>
  </si>
  <si>
    <t>㉒</t>
    <phoneticPr fontId="4"/>
  </si>
  <si>
    <t>㉓</t>
    <phoneticPr fontId="5"/>
  </si>
  <si>
    <t>㉔</t>
    <phoneticPr fontId="4"/>
  </si>
  <si>
    <t>㉕</t>
    <phoneticPr fontId="5"/>
  </si>
  <si>
    <t>㉖</t>
    <phoneticPr fontId="4"/>
  </si>
  <si>
    <t>過度な飲酒がもたらす心身への悪影響、リスク等周知している。</t>
    <rPh sb="21" eb="22">
      <t>トウ</t>
    </rPh>
    <phoneticPr fontId="4"/>
  </si>
  <si>
    <t>歯・口腔の健康を保つための基本的な情報を、周知している。</t>
    <phoneticPr fontId="4"/>
  </si>
  <si>
    <t>質・量ともに十分な睡眠時間を確保・向上させるための取組みを実施している。</t>
    <rPh sb="29" eb="31">
      <t>ジッシ</t>
    </rPh>
    <phoneticPr fontId="4"/>
  </si>
  <si>
    <t>睡眠と健康の関係、または睡眠の基本的な知識等について、周知している。</t>
    <phoneticPr fontId="4"/>
  </si>
  <si>
    <t>食</t>
    <rPh sb="0" eb="1">
      <t>ショク</t>
    </rPh>
    <phoneticPr fontId="4"/>
  </si>
  <si>
    <t>運動</t>
    <rPh sb="0" eb="2">
      <t>ウンドウ</t>
    </rPh>
    <phoneticPr fontId="4"/>
  </si>
  <si>
    <t>心</t>
    <rPh sb="0" eb="1">
      <t>ココロ</t>
    </rPh>
    <phoneticPr fontId="4"/>
  </si>
  <si>
    <t>性差に応じた健康課題</t>
    <rPh sb="0" eb="2">
      <t>セイサ</t>
    </rPh>
    <rPh sb="3" eb="4">
      <t>オウ</t>
    </rPh>
    <rPh sb="6" eb="10">
      <t>ケンコウカダイ</t>
    </rPh>
    <phoneticPr fontId="4"/>
  </si>
  <si>
    <t>睡眠</t>
    <rPh sb="0" eb="2">
      <t>スイミン</t>
    </rPh>
    <phoneticPr fontId="4"/>
  </si>
  <si>
    <t>歯・口腔</t>
    <rPh sb="0" eb="1">
      <t>ハ</t>
    </rPh>
    <rPh sb="2" eb="4">
      <t>コウクウ</t>
    </rPh>
    <phoneticPr fontId="4"/>
  </si>
  <si>
    <t>飲酒</t>
    <rPh sb="0" eb="2">
      <t>インシュ</t>
    </rPh>
    <phoneticPr fontId="4"/>
  </si>
  <si>
    <t>必須項目の合計点</t>
    <rPh sb="0" eb="2">
      <t>ヒッス</t>
    </rPh>
    <rPh sb="2" eb="4">
      <t>コウモク</t>
    </rPh>
    <rPh sb="5" eb="7">
      <t>ゴウケイ</t>
    </rPh>
    <rPh sb="7" eb="8">
      <t>テン</t>
    </rPh>
    <phoneticPr fontId="4"/>
  </si>
  <si>
    <t>必須</t>
    <rPh sb="0" eb="2">
      <t>ヒッス</t>
    </rPh>
    <phoneticPr fontId="4"/>
  </si>
  <si>
    <t>空気清浄器等、健康づくりに配慮した機器等の設置</t>
    <rPh sb="0" eb="6">
      <t>クウキセイジョウキトウ</t>
    </rPh>
    <rPh sb="7" eb="9">
      <t>ケンコウ</t>
    </rPh>
    <rPh sb="13" eb="15">
      <t>ハイリョ</t>
    </rPh>
    <rPh sb="17" eb="19">
      <t>キキ</t>
    </rPh>
    <rPh sb="19" eb="20">
      <t>トウ</t>
    </rPh>
    <rPh sb="21" eb="23">
      <t>セッチ</t>
    </rPh>
    <phoneticPr fontId="4"/>
  </si>
  <si>
    <t>会議・ミーティング等（※単なる議事録除く）で一覧化するなど明確</t>
    <rPh sb="0" eb="2">
      <t>カイギ</t>
    </rPh>
    <rPh sb="9" eb="10">
      <t>トウ</t>
    </rPh>
    <rPh sb="12" eb="13">
      <t>タン</t>
    </rPh>
    <rPh sb="15" eb="18">
      <t>ギジロク</t>
    </rPh>
    <rPh sb="18" eb="19">
      <t>ノゾ</t>
    </rPh>
    <rPh sb="22" eb="24">
      <t>イチラン</t>
    </rPh>
    <rPh sb="24" eb="25">
      <t>カ</t>
    </rPh>
    <rPh sb="29" eb="31">
      <t>メイカク</t>
    </rPh>
    <phoneticPr fontId="4"/>
  </si>
  <si>
    <t>　　　※毎年継続的に実施している場合は最初の年月</t>
    <rPh sb="4" eb="6">
      <t>マイトシ</t>
    </rPh>
    <rPh sb="6" eb="9">
      <t>ケイゾクテキ</t>
    </rPh>
    <rPh sb="10" eb="12">
      <t>ジッシ</t>
    </rPh>
    <rPh sb="16" eb="18">
      <t>バアイ</t>
    </rPh>
    <rPh sb="19" eb="21">
      <t>サイショ</t>
    </rPh>
    <rPh sb="22" eb="24">
      <t>ネンゲツ</t>
    </rPh>
    <phoneticPr fontId="4"/>
  </si>
  <si>
    <t>セミナー・研修会の開催</t>
    <rPh sb="5" eb="8">
      <t>ケンシュウカイ</t>
    </rPh>
    <rPh sb="9" eb="11">
      <t>カイサイ</t>
    </rPh>
    <phoneticPr fontId="4"/>
  </si>
  <si>
    <t>セミナー・研修会の開催</t>
    <phoneticPr fontId="4"/>
  </si>
  <si>
    <t>健診等の費用補助制度・休暇制度等の整備</t>
    <rPh sb="0" eb="2">
      <t>ケンシン</t>
    </rPh>
    <rPh sb="2" eb="3">
      <t>トウ</t>
    </rPh>
    <rPh sb="4" eb="6">
      <t>ヒヨウ</t>
    </rPh>
    <rPh sb="6" eb="8">
      <t>ホジョ</t>
    </rPh>
    <rPh sb="8" eb="10">
      <t>セイド</t>
    </rPh>
    <rPh sb="11" eb="13">
      <t>キュウカ</t>
    </rPh>
    <rPh sb="13" eb="15">
      <t>セイド</t>
    </rPh>
    <rPh sb="15" eb="16">
      <t>トウ</t>
    </rPh>
    <rPh sb="17" eb="19">
      <t>セイビ</t>
    </rPh>
    <phoneticPr fontId="4"/>
  </si>
  <si>
    <t>健診等の費用補助制度・休暇制度等の整備</t>
    <phoneticPr fontId="4"/>
  </si>
  <si>
    <t>選択</t>
    <rPh sb="0" eb="2">
      <t>センタク</t>
    </rPh>
    <phoneticPr fontId="4"/>
  </si>
  <si>
    <t>取組期間1ヵ月以上</t>
  </si>
  <si>
    <t>取組期間１ヵ月未満</t>
  </si>
  <si>
    <t>外部の相談窓口（健康保険組合・その他）の周知</t>
    <rPh sb="0" eb="2">
      <t>ガイブ</t>
    </rPh>
    <rPh sb="3" eb="5">
      <t>ソウダン</t>
    </rPh>
    <rPh sb="5" eb="7">
      <t>マドグチ</t>
    </rPh>
    <rPh sb="8" eb="10">
      <t>ケンコウ</t>
    </rPh>
    <rPh sb="10" eb="12">
      <t>ホケン</t>
    </rPh>
    <rPh sb="12" eb="14">
      <t>クミアイ</t>
    </rPh>
    <rPh sb="17" eb="18">
      <t>タ</t>
    </rPh>
    <rPh sb="20" eb="22">
      <t>シュウチ</t>
    </rPh>
    <phoneticPr fontId="4"/>
  </si>
  <si>
    <t>社内窓口（産業医・保健師、その他）の設置・周知</t>
    <rPh sb="0" eb="2">
      <t>シャナイ</t>
    </rPh>
    <rPh sb="2" eb="3">
      <t>マド</t>
    </rPh>
    <rPh sb="3" eb="4">
      <t>クチ</t>
    </rPh>
    <rPh sb="5" eb="8">
      <t>サンギョウイ</t>
    </rPh>
    <rPh sb="9" eb="12">
      <t>ホケンシ</t>
    </rPh>
    <rPh sb="15" eb="16">
      <t>タ</t>
    </rPh>
    <rPh sb="18" eb="20">
      <t>セッチ</t>
    </rPh>
    <rPh sb="21" eb="23">
      <t>シュウチ</t>
    </rPh>
    <phoneticPr fontId="4"/>
  </si>
  <si>
    <t>健康に配慮した飲酒を促すような取組みを実施している。</t>
    <phoneticPr fontId="4"/>
  </si>
  <si>
    <t>⑳</t>
    <phoneticPr fontId="5"/>
  </si>
  <si>
    <t>㉒</t>
    <phoneticPr fontId="5"/>
  </si>
  <si>
    <t>㉔</t>
    <phoneticPr fontId="5"/>
  </si>
  <si>
    <t>㉖</t>
    <phoneticPr fontId="5"/>
  </si>
  <si>
    <t>相談窓口の設置・周知、その他の取組を実施している</t>
    <phoneticPr fontId="4"/>
  </si>
  <si>
    <t>㉑</t>
    <phoneticPr fontId="4"/>
  </si>
  <si>
    <t>⑲</t>
    <phoneticPr fontId="4"/>
  </si>
  <si>
    <t>取組分野
点数↓</t>
    <rPh sb="0" eb="2">
      <t>トリクミ</t>
    </rPh>
    <rPh sb="2" eb="4">
      <t>ブンヤ</t>
    </rPh>
    <rPh sb="5" eb="7">
      <t>テンスウ</t>
    </rPh>
    <phoneticPr fontId="4"/>
  </si>
  <si>
    <t>食事</t>
    <rPh sb="0" eb="2">
      <t>ショクジ</t>
    </rPh>
    <phoneticPr fontId="4"/>
  </si>
  <si>
    <t>性差</t>
    <rPh sb="0" eb="2">
      <t>セイサ</t>
    </rPh>
    <phoneticPr fontId="4"/>
  </si>
  <si>
    <t>一次</t>
    <rPh sb="0" eb="2">
      <t>イチジ</t>
    </rPh>
    <phoneticPr fontId="4"/>
  </si>
  <si>
    <t>連合会</t>
    <rPh sb="0" eb="3">
      <t>レンゴウカイ</t>
    </rPh>
    <phoneticPr fontId="4"/>
  </si>
  <si>
    <t>㉓</t>
    <phoneticPr fontId="4"/>
  </si>
  <si>
    <t>㉕</t>
    <phoneticPr fontId="4"/>
  </si>
  <si>
    <t>質・量ともに十分な睡眠時間を確保・向上させるための取組みを実施している。</t>
    <phoneticPr fontId="4"/>
  </si>
  <si>
    <t>衛生委員等</t>
    <rPh sb="0" eb="2">
      <t>エイセイ</t>
    </rPh>
    <rPh sb="2" eb="4">
      <t>イイン</t>
    </rPh>
    <rPh sb="4" eb="5">
      <t>ナド</t>
    </rPh>
    <phoneticPr fontId="4"/>
  </si>
  <si>
    <t>企業全体の健康づくりを推進する担当者が決まっている</t>
    <rPh sb="0" eb="4">
      <t>キギョウゼンタイ</t>
    </rPh>
    <rPh sb="5" eb="7">
      <t>ケンコウ</t>
    </rPh>
    <rPh sb="11" eb="13">
      <t>スイシン</t>
    </rPh>
    <rPh sb="15" eb="18">
      <t>タントウシャ</t>
    </rPh>
    <rPh sb="19" eb="20">
      <t>キ</t>
    </rPh>
    <phoneticPr fontId="4"/>
  </si>
  <si>
    <t xml:space="preserve">          ※毎年継続的に実施している場合は最初の年月</t>
    <rPh sb="11" eb="13">
      <t>マイトシ</t>
    </rPh>
    <rPh sb="13" eb="16">
      <t>ケイゾクテキ</t>
    </rPh>
    <rPh sb="17" eb="19">
      <t>ジッシ</t>
    </rPh>
    <rPh sb="23" eb="25">
      <t>バアイ</t>
    </rPh>
    <rPh sb="26" eb="28">
      <t>サイショ</t>
    </rPh>
    <rPh sb="29" eb="31">
      <t>ネンゲツ</t>
    </rPh>
    <phoneticPr fontId="4"/>
  </si>
  <si>
    <t>企業全体の健康づくりを推進する担当者が決まっている</t>
    <rPh sb="0" eb="2">
      <t>キギョウ</t>
    </rPh>
    <rPh sb="2" eb="4">
      <t>ゼンタイ</t>
    </rPh>
    <rPh sb="5" eb="7">
      <t>ケンコウ</t>
    </rPh>
    <rPh sb="11" eb="13">
      <t>スイシン</t>
    </rPh>
    <rPh sb="15" eb="18">
      <t>タントウシャ</t>
    </rPh>
    <rPh sb="19" eb="20">
      <t>キ</t>
    </rPh>
    <phoneticPr fontId="4"/>
  </si>
  <si>
    <t>健康測定器を設置、または健康づくりに配慮した職場整備している</t>
    <rPh sb="0" eb="5">
      <t>ケンコウソクテイキ</t>
    </rPh>
    <rPh sb="6" eb="8">
      <t>セッチ</t>
    </rPh>
    <phoneticPr fontId="4"/>
  </si>
  <si>
    <r>
      <t>■取組状況</t>
    </r>
    <r>
      <rPr>
        <sz val="11"/>
        <rFont val="BIZ UDPゴシック"/>
        <family val="3"/>
        <charset val="128"/>
      </rPr>
      <t>（本社等、最も業務・人員が集中している事業場）</t>
    </r>
    <rPh sb="1" eb="5">
      <t>トリクミジョウキョウ</t>
    </rPh>
    <phoneticPr fontId="4"/>
  </si>
  <si>
    <t>その他の整備等→</t>
    <rPh sb="4" eb="6">
      <t>セイビ</t>
    </rPh>
    <rPh sb="6" eb="7">
      <t>トウ</t>
    </rPh>
    <phoneticPr fontId="4"/>
  </si>
  <si>
    <r>
      <t>■推進状況の確認</t>
    </r>
    <r>
      <rPr>
        <sz val="11"/>
        <rFont val="BIZ UDPゴシック"/>
        <family val="3"/>
        <charset val="128"/>
      </rPr>
      <t>（本社等、最も業務・人員が集中している事業場</t>
    </r>
    <r>
      <rPr>
        <u/>
        <sz val="11"/>
        <rFont val="BIZ UDPゴシック"/>
        <family val="3"/>
        <charset val="128"/>
      </rPr>
      <t>以外のすべての事業場</t>
    </r>
    <r>
      <rPr>
        <sz val="11"/>
        <rFont val="BIZ UDPゴシック"/>
        <family val="3"/>
        <charset val="128"/>
      </rPr>
      <t>）</t>
    </r>
    <rPh sb="1" eb="3">
      <t>スイシン</t>
    </rPh>
    <rPh sb="3" eb="5">
      <t>ジョウキョウ</t>
    </rPh>
    <rPh sb="6" eb="8">
      <t>カクニン</t>
    </rPh>
    <rPh sb="30" eb="32">
      <t>イガイ</t>
    </rPh>
    <rPh sb="37" eb="40">
      <t>ジギョウバ</t>
    </rPh>
    <phoneticPr fontId="4"/>
  </si>
  <si>
    <r>
      <t>上記の取組を推進している</t>
    </r>
    <r>
      <rPr>
        <sz val="10"/>
        <color rgb="FF000000"/>
        <rFont val="BIZ UDPゴシック"/>
        <family val="3"/>
        <charset val="128"/>
      </rPr>
      <t>（取組ができている場合含む）</t>
    </r>
    <rPh sb="0" eb="2">
      <t>ジョウキ</t>
    </rPh>
    <rPh sb="3" eb="5">
      <t>トリクミ</t>
    </rPh>
    <rPh sb="13" eb="15">
      <t>トリクミ</t>
    </rPh>
    <rPh sb="21" eb="23">
      <t>バアイ</t>
    </rPh>
    <rPh sb="23" eb="24">
      <t>フク</t>
    </rPh>
    <phoneticPr fontId="4"/>
  </si>
  <si>
    <t>空気清浄器等、健康づくりに配慮した機器等の設置</t>
    <phoneticPr fontId="4"/>
  </si>
  <si>
    <t>その他の整備等→</t>
    <phoneticPr fontId="4"/>
  </si>
  <si>
    <r>
      <t>健康測定器を設置している</t>
    </r>
    <r>
      <rPr>
        <sz val="11"/>
        <rFont val="BIZ UDPゴシック"/>
        <family val="3"/>
        <charset val="128"/>
      </rPr>
      <t>（本社等、最も業務・人員が集中している事業場）</t>
    </r>
    <rPh sb="0" eb="5">
      <t>ケンコウソクテイキ</t>
    </rPh>
    <rPh sb="6" eb="8">
      <t>セッチ</t>
    </rPh>
    <phoneticPr fontId="4"/>
  </si>
  <si>
    <t>上記の取組を推進している（取組ができている場合含む）</t>
    <phoneticPr fontId="4"/>
  </si>
  <si>
    <r>
      <t>■推進状況の確認</t>
    </r>
    <r>
      <rPr>
        <sz val="11"/>
        <color theme="1"/>
        <rFont val="BIZ UDPゴシック"/>
        <family val="3"/>
        <charset val="128"/>
      </rPr>
      <t>（本社等、最も業務・人員が集中している事業場</t>
    </r>
    <r>
      <rPr>
        <u/>
        <sz val="11"/>
        <color theme="1"/>
        <rFont val="BIZ UDPゴシック"/>
        <family val="3"/>
        <charset val="128"/>
      </rPr>
      <t>以外のすべての事業場</t>
    </r>
    <r>
      <rPr>
        <sz val="11"/>
        <color theme="1"/>
        <rFont val="BIZ UDPゴシック"/>
        <family val="3"/>
        <charset val="128"/>
      </rPr>
      <t>）</t>
    </r>
    <phoneticPr fontId="4"/>
  </si>
  <si>
    <t>⑭</t>
    <phoneticPr fontId="4"/>
  </si>
  <si>
    <t>費用補助制度・休暇制度等の整備</t>
    <rPh sb="0" eb="6">
      <t>ヒヨウホジョセイド</t>
    </rPh>
    <rPh sb="7" eb="9">
      <t>キュウカ</t>
    </rPh>
    <rPh sb="9" eb="11">
      <t>セイド</t>
    </rPh>
    <rPh sb="11" eb="12">
      <t>トウ</t>
    </rPh>
    <rPh sb="13" eb="15">
      <t>セイビ</t>
    </rPh>
    <phoneticPr fontId="4"/>
  </si>
  <si>
    <t>健康づくりを話し合える場はありますか？</t>
    <phoneticPr fontId="4"/>
  </si>
  <si>
    <r>
      <t xml:space="preserve">健康に配慮した飲酒ができるような取組みを行っていますか？
</t>
    </r>
    <r>
      <rPr>
        <sz val="14"/>
        <color rgb="FF000000"/>
        <rFont val="BIZ UDPゴシック"/>
        <family val="3"/>
        <charset val="128"/>
      </rPr>
      <t>（選択分野：飲酒）</t>
    </r>
    <phoneticPr fontId="4"/>
  </si>
  <si>
    <r>
      <t xml:space="preserve">歯科健診・歯科検診の受診を促進する取組みを行っていますか？
</t>
    </r>
    <r>
      <rPr>
        <sz val="14"/>
        <color rgb="FF000000"/>
        <rFont val="BIZ UDPゴシック"/>
        <family val="3"/>
        <charset val="128"/>
      </rPr>
      <t>（選択分野：歯・口腔）</t>
    </r>
    <phoneticPr fontId="4"/>
  </si>
  <si>
    <r>
      <t xml:space="preserve">適切な睡眠時間の確保や睡眠の質の向上のための取組みを行っていますか？
</t>
    </r>
    <r>
      <rPr>
        <sz val="14"/>
        <color rgb="FF000000"/>
        <rFont val="BIZ UDPゴシック"/>
        <family val="3"/>
        <charset val="128"/>
      </rPr>
      <t>（選択分野：睡眠）</t>
    </r>
    <phoneticPr fontId="4"/>
  </si>
  <si>
    <r>
      <t xml:space="preserve">歯・口腔の健康を保つための情報を周知していますか？
</t>
    </r>
    <r>
      <rPr>
        <sz val="14"/>
        <color rgb="FF000000"/>
        <rFont val="BIZ UDPゴシック"/>
        <family val="3"/>
        <charset val="128"/>
      </rPr>
      <t>（選択分野：歯・口腔）</t>
    </r>
    <phoneticPr fontId="4"/>
  </si>
  <si>
    <r>
      <t xml:space="preserve">歯・口腔の健康を保つための情報を周知していますか？
</t>
    </r>
    <r>
      <rPr>
        <sz val="14"/>
        <color rgb="FF000000"/>
        <rFont val="BIZ UDPゴシック"/>
        <family val="3"/>
        <charset val="128"/>
      </rPr>
      <t>（選択分野：歯・口腔）</t>
    </r>
    <rPh sb="33" eb="34">
      <t>ハ</t>
    </rPh>
    <rPh sb="35" eb="37">
      <t>コウクウ</t>
    </rPh>
    <phoneticPr fontId="4"/>
  </si>
  <si>
    <r>
      <t xml:space="preserve">睡眠と健康の関係等を周知していますか？
</t>
    </r>
    <r>
      <rPr>
        <sz val="14"/>
        <color rgb="FF000000"/>
        <rFont val="BIZ UDPゴシック"/>
        <family val="3"/>
        <charset val="128"/>
      </rPr>
      <t>（選択分野：睡眠）</t>
    </r>
    <rPh sb="26" eb="28">
      <t>スイミン</t>
    </rPh>
    <phoneticPr fontId="4"/>
  </si>
  <si>
    <r>
      <t xml:space="preserve">睡眠と健康の関係等を周知していますか？
</t>
    </r>
    <r>
      <rPr>
        <sz val="14"/>
        <color rgb="FF000000"/>
        <rFont val="BIZ UDPゴシック"/>
        <family val="3"/>
        <charset val="128"/>
      </rPr>
      <t>（選択分野：睡眠）</t>
    </r>
    <phoneticPr fontId="4"/>
  </si>
  <si>
    <r>
      <t xml:space="preserve">性差に応じた健康課題に対応するための取組を行っていますか？
</t>
    </r>
    <r>
      <rPr>
        <sz val="14"/>
        <color rgb="FF000000"/>
        <rFont val="BIZ UDPゴシック"/>
        <family val="3"/>
        <charset val="128"/>
      </rPr>
      <t>（選択分野：性差に応じた健康課題）</t>
    </r>
    <phoneticPr fontId="4"/>
  </si>
  <si>
    <r>
      <t xml:space="preserve">性差に応じた健康課題に関する情報を周知していますか？
</t>
    </r>
    <r>
      <rPr>
        <sz val="14"/>
        <color rgb="FF000000"/>
        <rFont val="BIZ UDPゴシック"/>
        <family val="3"/>
        <charset val="128"/>
      </rPr>
      <t>（選択分野：性差に応じた健康課題）</t>
    </r>
    <rPh sb="33" eb="35">
      <t>セイサ</t>
    </rPh>
    <rPh sb="36" eb="37">
      <t>オウ</t>
    </rPh>
    <rPh sb="39" eb="41">
      <t>ケンコウ</t>
    </rPh>
    <rPh sb="41" eb="43">
      <t>カダイ</t>
    </rPh>
    <phoneticPr fontId="4"/>
  </si>
  <si>
    <r>
      <t xml:space="preserve">性差に応じた健康課題に関する情報を周知していますか？
</t>
    </r>
    <r>
      <rPr>
        <sz val="14"/>
        <color rgb="FF000000"/>
        <rFont val="BIZ UDPゴシック"/>
        <family val="3"/>
        <charset val="128"/>
      </rPr>
      <t>（選択分野：性差に応じた健康課題）</t>
    </r>
    <phoneticPr fontId="4"/>
  </si>
  <si>
    <r>
      <t xml:space="preserve">階段の活用など歩数を増やす工夫をしていますか？
</t>
    </r>
    <r>
      <rPr>
        <sz val="14"/>
        <rFont val="BIZ UDPゴシック"/>
        <family val="3"/>
        <charset val="128"/>
      </rPr>
      <t xml:space="preserve">
（選択分野：運動）</t>
    </r>
    <phoneticPr fontId="4"/>
  </si>
  <si>
    <r>
      <t xml:space="preserve">階段の活用など歩数を増やす工夫をしていますか？
</t>
    </r>
    <r>
      <rPr>
        <sz val="14"/>
        <rFont val="BIZ UDPゴシック"/>
        <family val="3"/>
        <charset val="128"/>
      </rPr>
      <t xml:space="preserve">
（選択分野：運動）</t>
    </r>
    <rPh sb="31" eb="33">
      <t>ウンドウ</t>
    </rPh>
    <phoneticPr fontId="4"/>
  </si>
  <si>
    <r>
      <t xml:space="preserve">業務中などに体操やストレッチを取り入れていますか？
</t>
    </r>
    <r>
      <rPr>
        <sz val="14"/>
        <color rgb="FF000000"/>
        <rFont val="BIZ UDPゴシック"/>
        <family val="3"/>
        <charset val="128"/>
      </rPr>
      <t xml:space="preserve">
（選択分野：運動）</t>
    </r>
    <rPh sb="33" eb="35">
      <t>ウンドウ</t>
    </rPh>
    <phoneticPr fontId="4"/>
  </si>
  <si>
    <r>
      <t xml:space="preserve">業務中などに体操やストレッチを取り入れていますか？
</t>
    </r>
    <r>
      <rPr>
        <sz val="14"/>
        <color rgb="FF000000"/>
        <rFont val="BIZ UDPゴシック"/>
        <family val="3"/>
        <charset val="128"/>
      </rPr>
      <t xml:space="preserve">
（選択分野：運動）</t>
    </r>
    <phoneticPr fontId="4"/>
  </si>
  <si>
    <r>
      <t xml:space="preserve">日頃の食生活に乱れがないか取組みを行っていますか？
</t>
    </r>
    <r>
      <rPr>
        <sz val="14"/>
        <color rgb="FF000000"/>
        <rFont val="BIZ UDPゴシック"/>
        <family val="3"/>
        <charset val="128"/>
      </rPr>
      <t>（選択分野：食）</t>
    </r>
    <phoneticPr fontId="4"/>
  </si>
  <si>
    <r>
      <t>日頃の食生活に乱れがないか取組みを行っていますか？</t>
    </r>
    <r>
      <rPr>
        <sz val="14"/>
        <color rgb="FF000000"/>
        <rFont val="BIZ UDPゴシック"/>
        <family val="3"/>
        <charset val="128"/>
      </rPr>
      <t xml:space="preserve">
（選択分野：食）</t>
    </r>
    <phoneticPr fontId="4"/>
  </si>
  <si>
    <r>
      <t xml:space="preserve">日頃の飲み物に気を付けていますか？
</t>
    </r>
    <r>
      <rPr>
        <sz val="14"/>
        <color rgb="FF000000"/>
        <rFont val="BIZ UDPゴシック"/>
        <family val="3"/>
        <charset val="128"/>
      </rPr>
      <t xml:space="preserve">
（選択分野：食）</t>
    </r>
    <rPh sb="20" eb="22">
      <t>センタク</t>
    </rPh>
    <rPh sb="22" eb="24">
      <t>ブンヤ</t>
    </rPh>
    <rPh sb="25" eb="26">
      <t>ショク</t>
    </rPh>
    <phoneticPr fontId="4"/>
  </si>
  <si>
    <r>
      <t xml:space="preserve">日頃の飲み物に気を付けていますか？
</t>
    </r>
    <r>
      <rPr>
        <sz val="14"/>
        <color rgb="FF000000"/>
        <rFont val="BIZ UDPゴシック"/>
        <family val="3"/>
        <charset val="128"/>
      </rPr>
      <t xml:space="preserve">
（選択分野：食）</t>
    </r>
    <phoneticPr fontId="4"/>
  </si>
  <si>
    <t>必須分野の合計点</t>
    <rPh sb="0" eb="2">
      <t>ヒッス</t>
    </rPh>
    <rPh sb="2" eb="4">
      <t>ブンヤ</t>
    </rPh>
    <rPh sb="5" eb="7">
      <t>ゴウケイ</t>
    </rPh>
    <rPh sb="7" eb="8">
      <t>テン</t>
    </rPh>
    <phoneticPr fontId="4"/>
  </si>
  <si>
    <t>必須分野の合計点</t>
    <phoneticPr fontId="4"/>
  </si>
  <si>
    <t>「銀の認定」一次採点者　記入欄</t>
    <phoneticPr fontId="4"/>
  </si>
  <si>
    <r>
      <t>　→質問⑬～㉖の質問は選択分野です。（配点１８点）
　□７分野から３分野以上選択（チェック）してください。
　□選択した取組分野の各質問に</t>
    </r>
    <r>
      <rPr>
        <sz val="18"/>
        <color rgb="FF000000"/>
        <rFont val="Segoe UI Symbol"/>
        <family val="3"/>
      </rPr>
      <t>☑</t>
    </r>
    <r>
      <rPr>
        <sz val="18"/>
        <color rgb="FF000000"/>
        <rFont val="BIZ UDPゴシック"/>
        <family val="3"/>
        <charset val="128"/>
      </rPr>
      <t>をいれて採点してください。
　□選択した取組分野のうち、</t>
    </r>
    <r>
      <rPr>
        <sz val="18"/>
        <color rgb="FFFF0000"/>
        <rFont val="BIZ UDPゴシック"/>
        <family val="3"/>
        <charset val="128"/>
      </rPr>
      <t>点数の高い３分野で採点します。</t>
    </r>
    <rPh sb="2" eb="4">
      <t>シツモン</t>
    </rPh>
    <rPh sb="19" eb="21">
      <t>ハイテン</t>
    </rPh>
    <rPh sb="23" eb="24">
      <t>テン</t>
    </rPh>
    <rPh sb="29" eb="31">
      <t>ブンヤ</t>
    </rPh>
    <rPh sb="34" eb="36">
      <t>ブンヤ</t>
    </rPh>
    <rPh sb="36" eb="38">
      <t>イジョウ</t>
    </rPh>
    <rPh sb="38" eb="40">
      <t>センタク</t>
    </rPh>
    <rPh sb="56" eb="58">
      <t>センタク</t>
    </rPh>
    <rPh sb="60" eb="64">
      <t>トリクミブンヤ</t>
    </rPh>
    <rPh sb="65" eb="66">
      <t>カク</t>
    </rPh>
    <rPh sb="66" eb="68">
      <t>シツモン</t>
    </rPh>
    <rPh sb="74" eb="76">
      <t>サイテン</t>
    </rPh>
    <phoneticPr fontId="4"/>
  </si>
  <si>
    <t>質問①～⑫は回答必須の取組分野です。（配点82点）</t>
    <rPh sb="0" eb="2">
      <t>シツモン</t>
    </rPh>
    <rPh sb="6" eb="8">
      <t>カイトウ</t>
    </rPh>
    <rPh sb="8" eb="10">
      <t>ヒッス</t>
    </rPh>
    <rPh sb="11" eb="15">
      <t>トリクミブンヤ</t>
    </rPh>
    <rPh sb="19" eb="21">
      <t>ハイテン</t>
    </rPh>
    <rPh sb="23" eb="24">
      <t>テン</t>
    </rPh>
    <phoneticPr fontId="4"/>
  </si>
  <si>
    <t>①特定健指導対者数</t>
    <phoneticPr fontId="4"/>
  </si>
  <si>
    <t>対象者が０名の場合、今後特定保健指導の案内があった際に、</t>
    <phoneticPr fontId="4"/>
  </si>
  <si>
    <r>
      <t>対象者が適切に受けられるようにします。</t>
    </r>
    <r>
      <rPr>
        <sz val="11"/>
        <color rgb="FF000000"/>
        <rFont val="BIZ UDPゴシック"/>
        <family val="3"/>
        <charset val="128"/>
      </rPr>
      <t>（意思確認）</t>
    </r>
    <rPh sb="0" eb="3">
      <t>タイショウシャ</t>
    </rPh>
    <rPh sb="4" eb="6">
      <t>テキセツ</t>
    </rPh>
    <rPh sb="7" eb="8">
      <t>ウ</t>
    </rPh>
    <rPh sb="20" eb="24">
      <t>イシカクニン</t>
    </rPh>
    <phoneticPr fontId="4"/>
  </si>
  <si>
    <t>従業員が参加する企業全体に関する健康づくりのミーティング・会議等を実施している</t>
    <rPh sb="0" eb="3">
      <t>ジュウギョウイン</t>
    </rPh>
    <rPh sb="4" eb="6">
      <t>サンカ</t>
    </rPh>
    <rPh sb="8" eb="12">
      <t>キギョウゼンタイ</t>
    </rPh>
    <rPh sb="13" eb="14">
      <t>カン</t>
    </rPh>
    <rPh sb="16" eb="18">
      <t>ケンコウ</t>
    </rPh>
    <rPh sb="29" eb="31">
      <t>カイギ</t>
    </rPh>
    <rPh sb="31" eb="32">
      <t>トウ</t>
    </rPh>
    <rPh sb="33" eb="35">
      <t>ジッシ</t>
    </rPh>
    <phoneticPr fontId="4"/>
  </si>
  <si>
    <t>従業員が参加する企業全体に関する健康づくりのミーティング・会議等を実施している</t>
    <rPh sb="0" eb="3">
      <t>ジュウギョウイン</t>
    </rPh>
    <rPh sb="4" eb="6">
      <t>サンカ</t>
    </rPh>
    <rPh sb="8" eb="10">
      <t>キギョウ</t>
    </rPh>
    <rPh sb="10" eb="12">
      <t>ゼンタイ</t>
    </rPh>
    <rPh sb="13" eb="14">
      <t>カン</t>
    </rPh>
    <rPh sb="16" eb="18">
      <t>ケンコウ</t>
    </rPh>
    <rPh sb="29" eb="31">
      <t>カイギ</t>
    </rPh>
    <rPh sb="31" eb="32">
      <t>トウ</t>
    </rPh>
    <rPh sb="33" eb="35">
      <t>ジッシ</t>
    </rPh>
    <phoneticPr fontId="4"/>
  </si>
  <si>
    <r>
      <t>健康測定機器等の設置、その他、健康づくりに配慮した職場環境整備を行っていますか？</t>
    </r>
    <r>
      <rPr>
        <sz val="14"/>
        <color rgb="FF000000"/>
        <rFont val="BIZ UDPゴシック"/>
        <family val="3"/>
        <charset val="128"/>
      </rPr>
      <t>（必須）</t>
    </r>
    <phoneticPr fontId="4"/>
  </si>
  <si>
    <r>
      <t>健康測定機器等の設置、その他、健康づくりに配慮した職場環境整備を行っていますか？</t>
    </r>
    <r>
      <rPr>
        <sz val="14"/>
        <color rgb="FF000000"/>
        <rFont val="BIZ UDPゴシック"/>
        <family val="3"/>
        <charset val="128"/>
      </rPr>
      <t>（必須）</t>
    </r>
    <rPh sb="41" eb="43">
      <t>ヒッス</t>
    </rPh>
    <phoneticPr fontId="4"/>
  </si>
  <si>
    <r>
      <t xml:space="preserve">健康づくりの目標・計画・進捗管理を行っていますか？
</t>
    </r>
    <r>
      <rPr>
        <sz val="14"/>
        <color rgb="FF000000"/>
        <rFont val="BIZ UDPゴシック"/>
        <family val="3"/>
        <charset val="128"/>
      </rPr>
      <t>(必須）</t>
    </r>
    <phoneticPr fontId="4"/>
  </si>
  <si>
    <t xml:space="preserve">           ※毎年継続的に実施している場合は最初の年月</t>
    <rPh sb="12" eb="14">
      <t>マイトシ</t>
    </rPh>
    <rPh sb="14" eb="17">
      <t>ケイゾクテキ</t>
    </rPh>
    <rPh sb="18" eb="20">
      <t>ジッシ</t>
    </rPh>
    <rPh sb="24" eb="26">
      <t>バアイ</t>
    </rPh>
    <rPh sb="27" eb="29">
      <t>サイショ</t>
    </rPh>
    <rPh sb="30" eb="32">
      <t>ネンゲツ</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</si>
  <si>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</si>
  <si>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r>
      <t xml:space="preserve">たばこの害による健康への影響等について周知をしていますか？
</t>
    </r>
    <r>
      <rPr>
        <sz val="14"/>
        <color rgb="FF000000"/>
        <rFont val="BIZ UDPゴシック"/>
        <family val="3"/>
        <charset val="128"/>
      </rPr>
      <t>（必須）</t>
    </r>
    <rPh sb="31" eb="33">
      <t>ヒッス</t>
    </rPh>
    <phoneticPr fontId="4"/>
  </si>
  <si>
    <t>　　※毎年継続的に実施している場合は最初の年月</t>
    <rPh sb="3" eb="5">
      <t>マイトシ</t>
    </rPh>
    <rPh sb="5" eb="8">
      <t>ケイゾクテキ</t>
    </rPh>
    <rPh sb="9" eb="11">
      <t>ジッシ</t>
    </rPh>
    <rPh sb="15" eb="17">
      <t>バアイ</t>
    </rPh>
    <rPh sb="18" eb="20">
      <t>サイショ</t>
    </rPh>
    <rPh sb="21" eb="23">
      <t>ネンゲツ</t>
    </rPh>
    <phoneticPr fontId="4"/>
  </si>
  <si>
    <t xml:space="preserve">      ※毎年継続的に実施している場合は最初の年月</t>
    <rPh sb="7" eb="9">
      <t>マイトシ</t>
    </rPh>
    <rPh sb="9" eb="12">
      <t>ケイゾクテキ</t>
    </rPh>
    <rPh sb="13" eb="15">
      <t>ジッシ</t>
    </rPh>
    <rPh sb="19" eb="21">
      <t>バアイ</t>
    </rPh>
    <rPh sb="22" eb="24">
      <t>サイショ</t>
    </rPh>
    <rPh sb="25" eb="27">
      <t>ネンゲツ</t>
    </rPh>
    <phoneticPr fontId="4"/>
  </si>
  <si>
    <t>定期的な歯科健診(検診)の受診勧奨、または受診を促進する取組みを実施している。</t>
    <phoneticPr fontId="4"/>
  </si>
  <si>
    <r>
      <t xml:space="preserve">飲酒による心身への影響等について周知していますか？
</t>
    </r>
    <r>
      <rPr>
        <sz val="14"/>
        <color rgb="FF000000"/>
        <rFont val="BIZ UDPゴシック"/>
        <family val="3"/>
        <charset val="128"/>
      </rPr>
      <t xml:space="preserve">
（選択分野：飲酒）</t>
    </r>
    <phoneticPr fontId="4"/>
  </si>
  <si>
    <r>
      <t xml:space="preserve">飲酒による心身への影響等について周知していますか？
</t>
    </r>
    <r>
      <rPr>
        <sz val="14"/>
        <color rgb="FF000000"/>
        <rFont val="BIZ UDPゴシック"/>
        <family val="3"/>
        <charset val="128"/>
      </rPr>
      <t xml:space="preserve">
（選択分野：飲酒）</t>
    </r>
    <rPh sb="33" eb="35">
      <t>インシュ</t>
    </rPh>
    <phoneticPr fontId="4"/>
  </si>
  <si>
    <t>選択分野の合計点
（上位3分野の合計）</t>
    <rPh sb="0" eb="2">
      <t>センタク</t>
    </rPh>
    <rPh sb="2" eb="4">
      <t>ブンヤ</t>
    </rPh>
    <rPh sb="10" eb="12">
      <t>ジョウイ</t>
    </rPh>
    <rPh sb="13" eb="15">
      <t>ブンヤ</t>
    </rPh>
    <rPh sb="16" eb="18">
      <t>ゴウケイ</t>
    </rPh>
    <phoneticPr fontId="4"/>
  </si>
  <si>
    <t>加点・減点理由</t>
  </si>
  <si>
    <t>加点・減点理由等</t>
    <rPh sb="7" eb="8">
      <t>トウ</t>
    </rPh>
    <phoneticPr fontId="4"/>
  </si>
  <si>
    <t>「銀の認定」東京連合会　最終採点欄</t>
    <phoneticPr fontId="4"/>
  </si>
  <si>
    <t>合計点数</t>
    <rPh sb="0" eb="4">
      <t>ゴウケイテンスウ</t>
    </rPh>
    <phoneticPr fontId="4"/>
  </si>
  <si>
    <t>睡眠（選択）</t>
    <rPh sb="0" eb="2">
      <t>スイミン</t>
    </rPh>
    <rPh sb="3" eb="5">
      <t>センタク</t>
    </rPh>
    <phoneticPr fontId="4"/>
  </si>
  <si>
    <t>歯・口腔（選択）</t>
    <rPh sb="0" eb="1">
      <t>ハ</t>
    </rPh>
    <rPh sb="2" eb="4">
      <t>コウクウ</t>
    </rPh>
    <rPh sb="5" eb="7">
      <t>センタク</t>
    </rPh>
    <phoneticPr fontId="4"/>
  </si>
  <si>
    <t>飲酒（選択）</t>
    <rPh sb="0" eb="2">
      <t>インシュ</t>
    </rPh>
    <rPh sb="3" eb="5">
      <t>センタク</t>
    </rPh>
    <phoneticPr fontId="4"/>
  </si>
  <si>
    <t>性差に応じた健康課題（選択）</t>
    <rPh sb="0" eb="2">
      <t>セイサ</t>
    </rPh>
    <rPh sb="3" eb="4">
      <t>オウ</t>
    </rPh>
    <rPh sb="6" eb="10">
      <t>ケンコウカダイ</t>
    </rPh>
    <rPh sb="11" eb="13">
      <t>センタク</t>
    </rPh>
    <phoneticPr fontId="4"/>
  </si>
  <si>
    <t>「心の健康」（選択）</t>
    <rPh sb="7" eb="9">
      <t>センタク</t>
    </rPh>
    <phoneticPr fontId="4"/>
  </si>
  <si>
    <t>健康づくりのための職場環境（必須）</t>
    <rPh sb="14" eb="16">
      <t>ヒッス</t>
    </rPh>
    <phoneticPr fontId="4"/>
  </si>
  <si>
    <t>健診　等（必須）</t>
    <rPh sb="0" eb="2">
      <t>ケンシン</t>
    </rPh>
    <rPh sb="3" eb="4">
      <t>トウ</t>
    </rPh>
    <rPh sb="5" eb="7">
      <t>ヒッス</t>
    </rPh>
    <phoneticPr fontId="4"/>
  </si>
  <si>
    <t>健診結果の利用（必須）</t>
    <phoneticPr fontId="4"/>
  </si>
  <si>
    <t>職場の「禁煙」（必須）</t>
    <phoneticPr fontId="4"/>
  </si>
  <si>
    <t>職場の「食」（選択）</t>
    <phoneticPr fontId="4"/>
  </si>
  <si>
    <t>職場の「運動」（選択）</t>
    <phoneticPr fontId="4"/>
  </si>
  <si>
    <t>③選択分野の選択方法</t>
    <rPh sb="1" eb="3">
      <t>センタク</t>
    </rPh>
    <rPh sb="3" eb="5">
      <t>ブンヤ</t>
    </rPh>
    <rPh sb="6" eb="8">
      <t>センタク</t>
    </rPh>
    <rPh sb="8" eb="10">
      <t>ホウホウ</t>
    </rPh>
    <phoneticPr fontId="4"/>
  </si>
  <si>
    <t>選択する分野にチェックを入れてください。</t>
    <rPh sb="0" eb="2">
      <t>センタク</t>
    </rPh>
    <rPh sb="4" eb="6">
      <t>ブンヤ</t>
    </rPh>
    <rPh sb="12" eb="13">
      <t>イ</t>
    </rPh>
    <phoneticPr fontId="4"/>
  </si>
  <si>
    <t>選択分野の中で上位３分野の点数で採点されます。点数が重なる場合の選択分野間の優先関係はありません。</t>
    <rPh sb="0" eb="2">
      <t>センタク</t>
    </rPh>
    <rPh sb="2" eb="4">
      <t>ブンヤ</t>
    </rPh>
    <rPh sb="5" eb="6">
      <t>ナカ</t>
    </rPh>
    <rPh sb="7" eb="9">
      <t>ジョウイ</t>
    </rPh>
    <rPh sb="10" eb="12">
      <t>ブンヤ</t>
    </rPh>
    <rPh sb="13" eb="15">
      <t>テンスウ</t>
    </rPh>
    <rPh sb="16" eb="18">
      <t>サイテン</t>
    </rPh>
    <rPh sb="23" eb="25">
      <t>テンスウ</t>
    </rPh>
    <rPh sb="26" eb="27">
      <t>カサ</t>
    </rPh>
    <rPh sb="29" eb="31">
      <t>バアイ</t>
    </rPh>
    <rPh sb="32" eb="36">
      <t>センタクブンヤ</t>
    </rPh>
    <rPh sb="36" eb="37">
      <t>カン</t>
    </rPh>
    <rPh sb="38" eb="42">
      <t>ユウセンカンケイ</t>
    </rPh>
    <phoneticPr fontId="4"/>
  </si>
  <si>
    <r>
      <t>□事業主記入欄で選択された取組分野の各質問に</t>
    </r>
    <r>
      <rPr>
        <sz val="18"/>
        <color rgb="FF000000"/>
        <rFont val="Segoe UI Symbol"/>
        <family val="3"/>
      </rPr>
      <t>☑</t>
    </r>
    <r>
      <rPr>
        <sz val="18"/>
        <color rgb="FF000000"/>
        <rFont val="BIZ UDPゴシック"/>
        <family val="3"/>
        <charset val="128"/>
      </rPr>
      <t>をいれて採点してください。
　□一次採点者は取組分野の選択は不要です。</t>
    </r>
    <rPh sb="1" eb="7">
      <t>ジギョウヌシキニュウラン</t>
    </rPh>
    <rPh sb="39" eb="44">
      <t>イチジサイテンシャ</t>
    </rPh>
    <rPh sb="45" eb="49">
      <t>トリクミブンヤ</t>
    </rPh>
    <rPh sb="50" eb="52">
      <t>センタク</t>
    </rPh>
    <rPh sb="53" eb="55">
      <t>フヨウ</t>
    </rPh>
    <phoneticPr fontId="4"/>
  </si>
  <si>
    <t>選択分野は３分野以上選択してください。2分野のみ選択の場合は２分野で採点されてしまいます。</t>
    <rPh sb="0" eb="2">
      <t>センタク</t>
    </rPh>
    <rPh sb="2" eb="4">
      <t>ブンヤ</t>
    </rPh>
    <rPh sb="6" eb="8">
      <t>ブンヤ</t>
    </rPh>
    <rPh sb="8" eb="10">
      <t>イジョウ</t>
    </rPh>
    <rPh sb="10" eb="12">
      <t>センタク</t>
    </rPh>
    <rPh sb="20" eb="22">
      <t>ブンヤ</t>
    </rPh>
    <rPh sb="24" eb="26">
      <t>センタク</t>
    </rPh>
    <rPh sb="27" eb="29">
      <t>バアイ</t>
    </rPh>
    <rPh sb="31" eb="33">
      <t>ブンヤ</t>
    </rPh>
    <rPh sb="34" eb="36">
      <t>サイテン</t>
    </rPh>
    <phoneticPr fontId="4"/>
  </si>
  <si>
    <t>　　　　　　　健康企業宣言Step1「銀の認定」実施結果レポート  (令和７年４月改定）</t>
    <rPh sb="35" eb="37">
      <t>レイワ</t>
    </rPh>
    <rPh sb="38" eb="39">
      <t>ネン</t>
    </rPh>
    <rPh sb="40" eb="41">
      <t>ガツ</t>
    </rPh>
    <rPh sb="41" eb="43">
      <t>カイテイ</t>
    </rPh>
    <phoneticPr fontId="4"/>
  </si>
  <si>
    <r>
      <t xml:space="preserve">心の健康に関する取組みをしていますか？
</t>
    </r>
    <r>
      <rPr>
        <sz val="14"/>
        <color rgb="FF000000"/>
        <rFont val="BIZ UDPゴシック"/>
        <family val="3"/>
        <charset val="128"/>
      </rPr>
      <t xml:space="preserve">
（選択分野：心の健康）</t>
    </r>
    <phoneticPr fontId="4"/>
  </si>
  <si>
    <r>
      <t xml:space="preserve">心の健康について相談できる環境を整えていますか？
</t>
    </r>
    <r>
      <rPr>
        <sz val="14"/>
        <color rgb="FF000000"/>
        <rFont val="BIZ UDPゴシック"/>
        <family val="3"/>
        <charset val="128"/>
      </rPr>
      <t xml:space="preserve">
（選択分野：心の健康）</t>
    </r>
    <rPh sb="29" eb="31">
      <t>ブンヤ</t>
    </rPh>
    <rPh sb="34" eb="36">
      <t>ケンコウ</t>
    </rPh>
    <phoneticPr fontId="4"/>
  </si>
  <si>
    <r>
      <t xml:space="preserve">心の健康について相談できる環境を整えていますか？
</t>
    </r>
    <r>
      <rPr>
        <sz val="14"/>
        <color rgb="FF000000"/>
        <rFont val="BIZ UDPゴシック"/>
        <family val="3"/>
        <charset val="128"/>
      </rPr>
      <t xml:space="preserve">
（選択分野：心の健康）</t>
    </r>
    <phoneticPr fontId="4"/>
  </si>
  <si>
    <t>実績事前報告済み(※開始時期未定）</t>
    <rPh sb="0" eb="2">
      <t>ジッセキ</t>
    </rPh>
    <rPh sb="2" eb="7">
      <t>ジゼンホウコクズ</t>
    </rPh>
    <rPh sb="10" eb="16">
      <t>カイシジキミテイ</t>
    </rPh>
    <phoneticPr fontId="4"/>
  </si>
  <si>
    <t>その他☑</t>
    <rPh sb="2" eb="3">
      <t>タ</t>
    </rPh>
    <phoneticPr fontId="4"/>
  </si>
  <si>
    <t>その他記入</t>
    <rPh sb="2" eb="3">
      <t>タ</t>
    </rPh>
    <rPh sb="3" eb="5">
      <t>キニュウ</t>
    </rPh>
    <phoneticPr fontId="4"/>
  </si>
  <si>
    <t>取組期間１ヵ月以上</t>
    <rPh sb="0" eb="4">
      <t>トリクミキカン</t>
    </rPh>
    <rPh sb="7" eb="9">
      <t>イジョウ</t>
    </rPh>
    <phoneticPr fontId="4"/>
  </si>
  <si>
    <t>取組期間1ヵ月未満</t>
    <rPh sb="0" eb="4">
      <t>トリクミキカン</t>
    </rPh>
    <rPh sb="6" eb="9">
      <t>ゲツミマン</t>
    </rPh>
    <phoneticPr fontId="4"/>
  </si>
  <si>
    <t>対象０の意思確認</t>
    <rPh sb="0" eb="2">
      <t>タイショウ</t>
    </rPh>
    <rPh sb="4" eb="8">
      <t>イシカクニン</t>
    </rPh>
    <phoneticPr fontId="4"/>
  </si>
  <si>
    <t>推進状況</t>
    <rPh sb="0" eb="4">
      <t>スイシンジョウキョウ</t>
    </rPh>
    <phoneticPr fontId="4"/>
  </si>
  <si>
    <t>測定器設置・環境整備</t>
    <rPh sb="0" eb="3">
      <t>ソクテイキ</t>
    </rPh>
    <rPh sb="3" eb="5">
      <t>セッチ</t>
    </rPh>
    <rPh sb="6" eb="8">
      <t>カンキョウ</t>
    </rPh>
    <rPh sb="8" eb="10">
      <t>セイビ</t>
    </rPh>
    <phoneticPr fontId="4"/>
  </si>
  <si>
    <t>空気清浄機等</t>
    <rPh sb="0" eb="5">
      <t>クウキセイジョウキ</t>
    </rPh>
    <rPh sb="5" eb="6">
      <t>トウ</t>
    </rPh>
    <phoneticPr fontId="4"/>
  </si>
  <si>
    <t>その他整備</t>
    <rPh sb="2" eb="3">
      <t>タ</t>
    </rPh>
    <rPh sb="3" eb="5">
      <t>セイビ</t>
    </rPh>
    <phoneticPr fontId="4"/>
  </si>
  <si>
    <t>その他方法</t>
    <rPh sb="2" eb="3">
      <t>タ</t>
    </rPh>
    <rPh sb="3" eb="5">
      <t>ホウホウ</t>
    </rPh>
    <phoneticPr fontId="4"/>
  </si>
  <si>
    <t>飲み物配慮</t>
    <rPh sb="0" eb="1">
      <t>ノ</t>
    </rPh>
    <rPh sb="2" eb="3">
      <t>モノ</t>
    </rPh>
    <rPh sb="3" eb="5">
      <t>ハイリョ</t>
    </rPh>
    <phoneticPr fontId="4"/>
  </si>
  <si>
    <t>イントラ</t>
    <phoneticPr fontId="4"/>
  </si>
  <si>
    <t>社内研修</t>
    <rPh sb="0" eb="4">
      <t>シャナイケンシュウ</t>
    </rPh>
    <phoneticPr fontId="4"/>
  </si>
  <si>
    <t>自動販売機</t>
    <rPh sb="0" eb="5">
      <t>ジドウハンバイキ</t>
    </rPh>
    <phoneticPr fontId="4"/>
  </si>
  <si>
    <t>食に関する情報提供</t>
    <rPh sb="0" eb="1">
      <t>ショク</t>
    </rPh>
    <rPh sb="2" eb="3">
      <t>カン</t>
    </rPh>
    <rPh sb="5" eb="9">
      <t>ジョウホウテイキョウ</t>
    </rPh>
    <phoneticPr fontId="4"/>
  </si>
  <si>
    <t>継続的な体操ストレッチ</t>
    <rPh sb="0" eb="3">
      <t>ケイゾクテキ</t>
    </rPh>
    <rPh sb="4" eb="6">
      <t>タイソウ</t>
    </rPh>
    <phoneticPr fontId="4"/>
  </si>
  <si>
    <t>体操ストレッチ実施</t>
    <rPh sb="0" eb="2">
      <t>タイソウ</t>
    </rPh>
    <rPh sb="7" eb="9">
      <t>ジッシ</t>
    </rPh>
    <phoneticPr fontId="4"/>
  </si>
  <si>
    <t>体操ストレッチ勧奨</t>
    <rPh sb="0" eb="2">
      <t>タイソウ</t>
    </rPh>
    <rPh sb="7" eb="9">
      <t>カンショウ</t>
    </rPh>
    <phoneticPr fontId="4"/>
  </si>
  <si>
    <t>その他の勧奨</t>
    <rPh sb="2" eb="3">
      <t>タ</t>
    </rPh>
    <rPh sb="4" eb="6">
      <t>カンショウ</t>
    </rPh>
    <phoneticPr fontId="4"/>
  </si>
  <si>
    <t>体操ストレッチ実施方法等</t>
    <rPh sb="0" eb="2">
      <t>タイソウ</t>
    </rPh>
    <rPh sb="7" eb="11">
      <t>ジッシホウホウ</t>
    </rPh>
    <rPh sb="11" eb="12">
      <t>トウ</t>
    </rPh>
    <phoneticPr fontId="4"/>
  </si>
  <si>
    <t>セミナー等での周知</t>
    <rPh sb="4" eb="5">
      <t>トウ</t>
    </rPh>
    <rPh sb="7" eb="9">
      <t>シュウチ</t>
    </rPh>
    <phoneticPr fontId="4"/>
  </si>
  <si>
    <t>必須合計</t>
    <rPh sb="0" eb="2">
      <t>ヒッス</t>
    </rPh>
    <rPh sb="2" eb="4">
      <t>ゴウケイ</t>
    </rPh>
    <phoneticPr fontId="4"/>
  </si>
  <si>
    <t>運動【点数】</t>
    <rPh sb="0" eb="2">
      <t>ウンドウ</t>
    </rPh>
    <phoneticPr fontId="4"/>
  </si>
  <si>
    <t>心【点数】</t>
    <rPh sb="0" eb="1">
      <t>ココロ</t>
    </rPh>
    <phoneticPr fontId="4"/>
  </si>
  <si>
    <t>睡眠【点数】</t>
    <rPh sb="0" eb="2">
      <t>スイミン</t>
    </rPh>
    <phoneticPr fontId="4"/>
  </si>
  <si>
    <t>歯・口腔【点数】</t>
    <rPh sb="0" eb="1">
      <t>ハ</t>
    </rPh>
    <rPh sb="2" eb="4">
      <t>コウクウ</t>
    </rPh>
    <phoneticPr fontId="4"/>
  </si>
  <si>
    <t>飲酒【点数】</t>
    <rPh sb="0" eb="2">
      <t>インシュ</t>
    </rPh>
    <phoneticPr fontId="4"/>
  </si>
  <si>
    <t>食【点数】</t>
    <rPh sb="0" eb="1">
      <t>ショク</t>
    </rPh>
    <phoneticPr fontId="4"/>
  </si>
  <si>
    <t>性差【点数】</t>
    <rPh sb="0" eb="2">
      <t>セイサ</t>
    </rPh>
    <rPh sb="3" eb="5">
      <t>テンスウ</t>
    </rPh>
    <phoneticPr fontId="4"/>
  </si>
  <si>
    <t>選択採用点数計</t>
    <rPh sb="0" eb="2">
      <t>センタク</t>
    </rPh>
    <rPh sb="2" eb="6">
      <t>サイヨウテンスウ</t>
    </rPh>
    <rPh sb="6" eb="7">
      <t>ケイ</t>
    </rPh>
    <phoneticPr fontId="4"/>
  </si>
  <si>
    <t>点数上位１</t>
    <rPh sb="0" eb="4">
      <t>テンスウジョウイ</t>
    </rPh>
    <phoneticPr fontId="4"/>
  </si>
  <si>
    <t>点数上位２</t>
    <rPh sb="0" eb="4">
      <t>テンスウジョウイ</t>
    </rPh>
    <phoneticPr fontId="4"/>
  </si>
  <si>
    <t>点数上位３</t>
    <rPh sb="0" eb="2">
      <t>テンスウ</t>
    </rPh>
    <rPh sb="2" eb="4">
      <t>ジョウイ</t>
    </rPh>
    <phoneticPr fontId="4"/>
  </si>
  <si>
    <t>質問19</t>
    <rPh sb="0" eb="2">
      <t>シツモン</t>
    </rPh>
    <phoneticPr fontId="4"/>
  </si>
  <si>
    <t>性差周知</t>
    <rPh sb="0" eb="2">
      <t>セイサ</t>
    </rPh>
    <rPh sb="2" eb="4">
      <t>シュウチ</t>
    </rPh>
    <phoneticPr fontId="4"/>
  </si>
  <si>
    <t>その他内容</t>
    <rPh sb="3" eb="5">
      <t>ナイヨウ</t>
    </rPh>
    <phoneticPr fontId="4"/>
  </si>
  <si>
    <t>質問20</t>
    <rPh sb="0" eb="2">
      <t>シツモン</t>
    </rPh>
    <phoneticPr fontId="4"/>
  </si>
  <si>
    <t>社内窓口</t>
    <rPh sb="0" eb="2">
      <t>シャナイ</t>
    </rPh>
    <rPh sb="2" eb="4">
      <t>マドクチ</t>
    </rPh>
    <phoneticPr fontId="4"/>
  </si>
  <si>
    <t>外部窓口</t>
    <rPh sb="0" eb="2">
      <t>ガイブ</t>
    </rPh>
    <rPh sb="2" eb="4">
      <t>マドグチ</t>
    </rPh>
    <phoneticPr fontId="4"/>
  </si>
  <si>
    <t>健診補助等</t>
    <rPh sb="0" eb="2">
      <t>ケンシン</t>
    </rPh>
    <rPh sb="2" eb="4">
      <t>ホジョ</t>
    </rPh>
    <rPh sb="4" eb="5">
      <t>トウ</t>
    </rPh>
    <phoneticPr fontId="4"/>
  </si>
  <si>
    <t>質問21</t>
    <rPh sb="0" eb="2">
      <t>シツモン</t>
    </rPh>
    <phoneticPr fontId="4"/>
  </si>
  <si>
    <t>睡眠周知</t>
    <rPh sb="0" eb="2">
      <t>スイミン</t>
    </rPh>
    <rPh sb="2" eb="4">
      <t>シュウチ</t>
    </rPh>
    <phoneticPr fontId="4"/>
  </si>
  <si>
    <t>質問22</t>
    <rPh sb="0" eb="2">
      <t>シツモン</t>
    </rPh>
    <phoneticPr fontId="4"/>
  </si>
  <si>
    <t>睡眠取組実施</t>
    <rPh sb="0" eb="2">
      <t>スイミン</t>
    </rPh>
    <rPh sb="2" eb="6">
      <t>トリクミジッシ</t>
    </rPh>
    <phoneticPr fontId="4"/>
  </si>
  <si>
    <t>費用補助制度</t>
    <rPh sb="0" eb="6">
      <t>ヒヨウホジョセイド</t>
    </rPh>
    <phoneticPr fontId="4"/>
  </si>
  <si>
    <t>質問23</t>
    <rPh sb="0" eb="2">
      <t>シツモン</t>
    </rPh>
    <phoneticPr fontId="4"/>
  </si>
  <si>
    <t>歯口腔周知</t>
    <rPh sb="0" eb="1">
      <t>ハ</t>
    </rPh>
    <rPh sb="1" eb="3">
      <t>コウクウ</t>
    </rPh>
    <rPh sb="3" eb="5">
      <t>シュウチ</t>
    </rPh>
    <phoneticPr fontId="4"/>
  </si>
  <si>
    <t>質問24</t>
    <rPh sb="0" eb="2">
      <t>シツモン</t>
    </rPh>
    <phoneticPr fontId="4"/>
  </si>
  <si>
    <t>受診勧奨等</t>
    <rPh sb="0" eb="2">
      <t>ジュシン</t>
    </rPh>
    <rPh sb="2" eb="4">
      <t>カンショウ</t>
    </rPh>
    <rPh sb="4" eb="5">
      <t>トウ</t>
    </rPh>
    <phoneticPr fontId="4"/>
  </si>
  <si>
    <t>質問25</t>
    <rPh sb="0" eb="2">
      <t>シツモン</t>
    </rPh>
    <phoneticPr fontId="4"/>
  </si>
  <si>
    <t>飲酒周知</t>
    <rPh sb="0" eb="2">
      <t>インシュ</t>
    </rPh>
    <rPh sb="2" eb="4">
      <t>シュウチ</t>
    </rPh>
    <phoneticPr fontId="4"/>
  </si>
  <si>
    <t>質問26</t>
    <rPh sb="0" eb="2">
      <t>シツモン</t>
    </rPh>
    <phoneticPr fontId="4"/>
  </si>
  <si>
    <t>飲酒取組</t>
    <rPh sb="0" eb="2">
      <t>インシュ</t>
    </rPh>
    <rPh sb="2" eb="4">
      <t>トリクミ</t>
    </rPh>
    <phoneticPr fontId="4"/>
  </si>
  <si>
    <t>選択点数</t>
    <rPh sb="0" eb="2">
      <t>センタク</t>
    </rPh>
    <rPh sb="2" eb="4">
      <t>テンスウ</t>
    </rPh>
    <phoneticPr fontId="4"/>
  </si>
  <si>
    <t>推進状況</t>
    <rPh sb="0" eb="2">
      <t>スイシン</t>
    </rPh>
    <rPh sb="2" eb="4">
      <t>ジョウキョウ</t>
    </rPh>
    <phoneticPr fontId="4"/>
  </si>
  <si>
    <t>一次採点</t>
    <rPh sb="0" eb="4">
      <t>イチジサイテン</t>
    </rPh>
    <phoneticPr fontId="4"/>
  </si>
  <si>
    <t>セミナー</t>
  </si>
  <si>
    <t>窓口設置周知</t>
    <rPh sb="0" eb="2">
      <t>マドクチ</t>
    </rPh>
    <rPh sb="2" eb="4">
      <t>セッチ</t>
    </rPh>
    <rPh sb="4" eb="6">
      <t>シュウチ</t>
    </rPh>
    <phoneticPr fontId="4"/>
  </si>
  <si>
    <t>窓口設置</t>
    <rPh sb="0" eb="2">
      <t>マドクチ</t>
    </rPh>
    <rPh sb="2" eb="4">
      <t>セッチ</t>
    </rPh>
    <phoneticPr fontId="4"/>
  </si>
  <si>
    <t>事業所無し</t>
    <rPh sb="0" eb="3">
      <t>ジギョウショ</t>
    </rPh>
    <rPh sb="3" eb="4">
      <t>ナ</t>
    </rPh>
    <phoneticPr fontId="4"/>
  </si>
  <si>
    <t>質問１</t>
    <rPh sb="0" eb="2">
      <t>シツモン</t>
    </rPh>
    <phoneticPr fontId="4"/>
  </si>
  <si>
    <t>理由定型６</t>
    <rPh sb="0" eb="4">
      <t>リユウテイケイ</t>
    </rPh>
    <phoneticPr fontId="4"/>
  </si>
  <si>
    <t>フリー６</t>
    <phoneticPr fontId="4"/>
  </si>
  <si>
    <t>理由定型1６</t>
    <rPh sb="0" eb="4">
      <t>リユウテイケイ</t>
    </rPh>
    <phoneticPr fontId="4"/>
  </si>
  <si>
    <t>フリー1６</t>
    <phoneticPr fontId="4"/>
  </si>
  <si>
    <t>理由定型19</t>
    <rPh sb="0" eb="4">
      <t>リユウテイケイ</t>
    </rPh>
    <phoneticPr fontId="4"/>
  </si>
  <si>
    <t>フリー19</t>
  </si>
  <si>
    <t>理由定型20</t>
    <rPh sb="0" eb="4">
      <t>リユウテイケイ</t>
    </rPh>
    <phoneticPr fontId="4"/>
  </si>
  <si>
    <t>フリー20</t>
  </si>
  <si>
    <t>理由定型21</t>
    <rPh sb="0" eb="4">
      <t>リユウテイケイ</t>
    </rPh>
    <phoneticPr fontId="4"/>
  </si>
  <si>
    <t>フリー21</t>
  </si>
  <si>
    <t>理由定型22</t>
    <rPh sb="0" eb="4">
      <t>リユウテイケイ</t>
    </rPh>
    <phoneticPr fontId="4"/>
  </si>
  <si>
    <t>フリー22</t>
  </si>
  <si>
    <t>理由定型23</t>
    <rPh sb="0" eb="4">
      <t>リユウテイケイ</t>
    </rPh>
    <phoneticPr fontId="4"/>
  </si>
  <si>
    <t>フリー23</t>
  </si>
  <si>
    <t>理由定型24</t>
    <rPh sb="0" eb="4">
      <t>リユウテイケイ</t>
    </rPh>
    <phoneticPr fontId="4"/>
  </si>
  <si>
    <t>フリー24</t>
  </si>
  <si>
    <t>理由定型25</t>
    <rPh sb="0" eb="4">
      <t>リユウテイケイ</t>
    </rPh>
    <phoneticPr fontId="4"/>
  </si>
  <si>
    <t>フリー25</t>
  </si>
  <si>
    <t>理由定型26</t>
    <rPh sb="0" eb="4">
      <t>リユウテイケイ</t>
    </rPh>
    <phoneticPr fontId="4"/>
  </si>
  <si>
    <t>フリー26</t>
  </si>
  <si>
    <t>事業所合計</t>
    <rPh sb="0" eb="3">
      <t>ジギョウショ</t>
    </rPh>
    <rPh sb="3" eb="5">
      <t>ゴウケイ</t>
    </rPh>
    <phoneticPr fontId="4"/>
  </si>
  <si>
    <t>事業所質問1</t>
    <rPh sb="0" eb="3">
      <t>ジギョウショ</t>
    </rPh>
    <rPh sb="3" eb="4">
      <t>シツ</t>
    </rPh>
    <rPh sb="4" eb="5">
      <t>モン</t>
    </rPh>
    <phoneticPr fontId="4"/>
  </si>
  <si>
    <t>事業所質問2</t>
    <rPh sb="0" eb="3">
      <t>ジギョウショ</t>
    </rPh>
    <rPh sb="3" eb="5">
      <t>シツモン</t>
    </rPh>
    <phoneticPr fontId="4"/>
  </si>
  <si>
    <t>事業所質問3</t>
    <rPh sb="0" eb="3">
      <t>ジギョウショ</t>
    </rPh>
    <rPh sb="3" eb="4">
      <t>シツ</t>
    </rPh>
    <rPh sb="4" eb="5">
      <t>モン</t>
    </rPh>
    <phoneticPr fontId="4"/>
  </si>
  <si>
    <t>事業所質問4</t>
    <rPh sb="0" eb="3">
      <t>ジギョウショ</t>
    </rPh>
    <rPh sb="3" eb="5">
      <t>シツモン</t>
    </rPh>
    <phoneticPr fontId="4"/>
  </si>
  <si>
    <t>事業所質問5</t>
    <rPh sb="0" eb="3">
      <t>ジギョウショ</t>
    </rPh>
    <rPh sb="3" eb="4">
      <t>シツ</t>
    </rPh>
    <rPh sb="4" eb="5">
      <t>モン</t>
    </rPh>
    <phoneticPr fontId="4"/>
  </si>
  <si>
    <t>事業所質問6</t>
    <rPh sb="0" eb="3">
      <t>ジギョウショ</t>
    </rPh>
    <rPh sb="3" eb="5">
      <t>シツモン</t>
    </rPh>
    <phoneticPr fontId="4"/>
  </si>
  <si>
    <t>事業所質問7</t>
    <rPh sb="0" eb="3">
      <t>ジギョウショ</t>
    </rPh>
    <rPh sb="3" eb="4">
      <t>シツ</t>
    </rPh>
    <rPh sb="4" eb="5">
      <t>モン</t>
    </rPh>
    <phoneticPr fontId="4"/>
  </si>
  <si>
    <t>事業所質問8</t>
    <rPh sb="0" eb="3">
      <t>ジギョウショ</t>
    </rPh>
    <rPh sb="3" eb="5">
      <t>シツモン</t>
    </rPh>
    <phoneticPr fontId="4"/>
  </si>
  <si>
    <t>事業所質問9</t>
    <rPh sb="0" eb="3">
      <t>ジギョウショ</t>
    </rPh>
    <rPh sb="3" eb="4">
      <t>シツ</t>
    </rPh>
    <rPh sb="4" eb="5">
      <t>モン</t>
    </rPh>
    <phoneticPr fontId="4"/>
  </si>
  <si>
    <t>事業所質問10</t>
    <rPh sb="0" eb="3">
      <t>ジギョウショ</t>
    </rPh>
    <rPh sb="3" eb="5">
      <t>シツモン</t>
    </rPh>
    <phoneticPr fontId="4"/>
  </si>
  <si>
    <t>事業所質問11</t>
    <rPh sb="0" eb="3">
      <t>ジギョウショ</t>
    </rPh>
    <rPh sb="3" eb="4">
      <t>シツ</t>
    </rPh>
    <rPh sb="4" eb="5">
      <t>モン</t>
    </rPh>
    <phoneticPr fontId="4"/>
  </si>
  <si>
    <t>事業所質問12</t>
    <rPh sb="0" eb="3">
      <t>ジギョウショ</t>
    </rPh>
    <rPh sb="3" eb="5">
      <t>シツモン</t>
    </rPh>
    <phoneticPr fontId="4"/>
  </si>
  <si>
    <t>事業所質問13</t>
    <rPh sb="0" eb="3">
      <t>ジギョウショ</t>
    </rPh>
    <rPh sb="3" eb="4">
      <t>シツ</t>
    </rPh>
    <rPh sb="4" eb="5">
      <t>モン</t>
    </rPh>
    <phoneticPr fontId="4"/>
  </si>
  <si>
    <t>事業所質問14</t>
    <rPh sb="0" eb="3">
      <t>ジギョウショ</t>
    </rPh>
    <rPh sb="3" eb="5">
      <t>シツモン</t>
    </rPh>
    <phoneticPr fontId="4"/>
  </si>
  <si>
    <t>事業所質問15</t>
    <rPh sb="0" eb="3">
      <t>ジギョウショ</t>
    </rPh>
    <rPh sb="3" eb="4">
      <t>シツ</t>
    </rPh>
    <rPh sb="4" eb="5">
      <t>モン</t>
    </rPh>
    <phoneticPr fontId="4"/>
  </si>
  <si>
    <t>事業所質問16</t>
    <rPh sb="0" eb="3">
      <t>ジギョウショ</t>
    </rPh>
    <rPh sb="3" eb="5">
      <t>シツモン</t>
    </rPh>
    <phoneticPr fontId="4"/>
  </si>
  <si>
    <t>事業所質問17</t>
    <rPh sb="0" eb="3">
      <t>ジギョウショ</t>
    </rPh>
    <rPh sb="3" eb="4">
      <t>シツ</t>
    </rPh>
    <rPh sb="4" eb="5">
      <t>モン</t>
    </rPh>
    <phoneticPr fontId="4"/>
  </si>
  <si>
    <t>事業所質問18</t>
    <rPh sb="0" eb="3">
      <t>ジギョウショ</t>
    </rPh>
    <rPh sb="3" eb="5">
      <t>シツモン</t>
    </rPh>
    <phoneticPr fontId="4"/>
  </si>
  <si>
    <t>事業所質問19</t>
    <rPh sb="0" eb="3">
      <t>ジギョウショ</t>
    </rPh>
    <rPh sb="3" eb="4">
      <t>シツ</t>
    </rPh>
    <rPh sb="4" eb="5">
      <t>モン</t>
    </rPh>
    <phoneticPr fontId="4"/>
  </si>
  <si>
    <t>事業所質問20</t>
    <rPh sb="0" eb="3">
      <t>ジギョウショ</t>
    </rPh>
    <rPh sb="3" eb="5">
      <t>シツモン</t>
    </rPh>
    <phoneticPr fontId="4"/>
  </si>
  <si>
    <t>事業所質問21</t>
    <rPh sb="0" eb="3">
      <t>ジギョウショ</t>
    </rPh>
    <rPh sb="3" eb="4">
      <t>シツ</t>
    </rPh>
    <rPh sb="4" eb="5">
      <t>モン</t>
    </rPh>
    <phoneticPr fontId="4"/>
  </si>
  <si>
    <t>事業所質問22</t>
    <rPh sb="0" eb="3">
      <t>ジギョウショ</t>
    </rPh>
    <rPh sb="3" eb="5">
      <t>シツモン</t>
    </rPh>
    <phoneticPr fontId="4"/>
  </si>
  <si>
    <t>事業所質問23</t>
    <rPh sb="0" eb="3">
      <t>ジギョウショ</t>
    </rPh>
    <rPh sb="3" eb="4">
      <t>シツ</t>
    </rPh>
    <rPh sb="4" eb="5">
      <t>モン</t>
    </rPh>
    <phoneticPr fontId="4"/>
  </si>
  <si>
    <t>事業所質問24</t>
    <rPh sb="0" eb="3">
      <t>ジギョウショ</t>
    </rPh>
    <rPh sb="3" eb="5">
      <t>シツモン</t>
    </rPh>
    <phoneticPr fontId="4"/>
  </si>
  <si>
    <t>事業所質問25</t>
    <rPh sb="0" eb="3">
      <t>ジギョウショ</t>
    </rPh>
    <rPh sb="3" eb="4">
      <t>シツ</t>
    </rPh>
    <rPh sb="4" eb="5">
      <t>モン</t>
    </rPh>
    <phoneticPr fontId="4"/>
  </si>
  <si>
    <t>事業所質問26</t>
    <rPh sb="0" eb="3">
      <t>ジギョウショ</t>
    </rPh>
    <rPh sb="3" eb="5">
      <t>シツモン</t>
    </rPh>
    <phoneticPr fontId="4"/>
  </si>
  <si>
    <t>一次質問1</t>
    <rPh sb="0" eb="2">
      <t>イチジ</t>
    </rPh>
    <rPh sb="2" eb="4">
      <t>シツモン</t>
    </rPh>
    <phoneticPr fontId="4"/>
  </si>
  <si>
    <t>一次質問2</t>
    <rPh sb="0" eb="2">
      <t>イチジ</t>
    </rPh>
    <rPh sb="2" eb="4">
      <t>シツモン</t>
    </rPh>
    <phoneticPr fontId="4"/>
  </si>
  <si>
    <t>一次質問3</t>
    <rPh sb="0" eb="2">
      <t>イチジ</t>
    </rPh>
    <rPh sb="2" eb="4">
      <t>シツモン</t>
    </rPh>
    <phoneticPr fontId="4"/>
  </si>
  <si>
    <t>一次質問4</t>
    <rPh sb="0" eb="2">
      <t>イチジ</t>
    </rPh>
    <rPh sb="2" eb="4">
      <t>シツモン</t>
    </rPh>
    <phoneticPr fontId="4"/>
  </si>
  <si>
    <t>一次質問5</t>
    <rPh sb="0" eb="2">
      <t>イチジ</t>
    </rPh>
    <rPh sb="2" eb="4">
      <t>シツモン</t>
    </rPh>
    <phoneticPr fontId="4"/>
  </si>
  <si>
    <t>一次質問6</t>
    <rPh sb="0" eb="2">
      <t>イチジ</t>
    </rPh>
    <rPh sb="2" eb="4">
      <t>シツモン</t>
    </rPh>
    <phoneticPr fontId="4"/>
  </si>
  <si>
    <t>一次質問7</t>
    <rPh sb="0" eb="2">
      <t>イチジ</t>
    </rPh>
    <rPh sb="2" eb="4">
      <t>シツモン</t>
    </rPh>
    <phoneticPr fontId="4"/>
  </si>
  <si>
    <t>一次質問8</t>
    <rPh sb="0" eb="2">
      <t>イチジ</t>
    </rPh>
    <rPh sb="2" eb="4">
      <t>シツモン</t>
    </rPh>
    <phoneticPr fontId="4"/>
  </si>
  <si>
    <t>一次質問9</t>
    <rPh sb="0" eb="2">
      <t>イチジ</t>
    </rPh>
    <rPh sb="2" eb="4">
      <t>シツモン</t>
    </rPh>
    <phoneticPr fontId="4"/>
  </si>
  <si>
    <t>一次質問10</t>
    <rPh sb="0" eb="2">
      <t>イチジ</t>
    </rPh>
    <rPh sb="2" eb="4">
      <t>シツモン</t>
    </rPh>
    <phoneticPr fontId="4"/>
  </si>
  <si>
    <t>一次質問11</t>
    <rPh sb="0" eb="2">
      <t>イチジ</t>
    </rPh>
    <rPh sb="2" eb="4">
      <t>シツモン</t>
    </rPh>
    <phoneticPr fontId="4"/>
  </si>
  <si>
    <t>一次質問12</t>
    <rPh sb="0" eb="2">
      <t>イチジ</t>
    </rPh>
    <rPh sb="2" eb="4">
      <t>シツモン</t>
    </rPh>
    <phoneticPr fontId="4"/>
  </si>
  <si>
    <t>一次質問13</t>
    <rPh sb="0" eb="2">
      <t>イチジ</t>
    </rPh>
    <rPh sb="2" eb="4">
      <t>シツモン</t>
    </rPh>
    <phoneticPr fontId="4"/>
  </si>
  <si>
    <t>一次質問14</t>
    <rPh sb="0" eb="2">
      <t>イチジ</t>
    </rPh>
    <rPh sb="2" eb="4">
      <t>シツモン</t>
    </rPh>
    <phoneticPr fontId="4"/>
  </si>
  <si>
    <t>一次質問15</t>
    <rPh sb="0" eb="2">
      <t>イチジ</t>
    </rPh>
    <rPh sb="2" eb="4">
      <t>シツモン</t>
    </rPh>
    <phoneticPr fontId="4"/>
  </si>
  <si>
    <t>一次質問16</t>
    <rPh sb="0" eb="2">
      <t>イチジ</t>
    </rPh>
    <rPh sb="2" eb="4">
      <t>シツモン</t>
    </rPh>
    <phoneticPr fontId="4"/>
  </si>
  <si>
    <t>一次質問17</t>
    <rPh sb="0" eb="2">
      <t>イチジ</t>
    </rPh>
    <rPh sb="2" eb="4">
      <t>シツモン</t>
    </rPh>
    <phoneticPr fontId="4"/>
  </si>
  <si>
    <t>一次質問18</t>
    <rPh sb="0" eb="2">
      <t>イチジ</t>
    </rPh>
    <rPh sb="2" eb="4">
      <t>シツモン</t>
    </rPh>
    <phoneticPr fontId="4"/>
  </si>
  <si>
    <t>一次質問19</t>
    <rPh sb="0" eb="2">
      <t>イチジ</t>
    </rPh>
    <rPh sb="2" eb="4">
      <t>シツモン</t>
    </rPh>
    <phoneticPr fontId="4"/>
  </si>
  <si>
    <t>一次質問20</t>
    <rPh sb="0" eb="2">
      <t>イチジ</t>
    </rPh>
    <rPh sb="2" eb="4">
      <t>シツモン</t>
    </rPh>
    <phoneticPr fontId="4"/>
  </si>
  <si>
    <t>一次質問21</t>
    <rPh sb="0" eb="2">
      <t>イチジ</t>
    </rPh>
    <rPh sb="2" eb="4">
      <t>シツモン</t>
    </rPh>
    <phoneticPr fontId="4"/>
  </si>
  <si>
    <t>一次質問22</t>
    <rPh sb="0" eb="2">
      <t>イチジ</t>
    </rPh>
    <rPh sb="2" eb="4">
      <t>シツモン</t>
    </rPh>
    <phoneticPr fontId="4"/>
  </si>
  <si>
    <t>一次質問23</t>
    <rPh sb="0" eb="2">
      <t>イチジ</t>
    </rPh>
    <rPh sb="2" eb="4">
      <t>シツモン</t>
    </rPh>
    <phoneticPr fontId="4"/>
  </si>
  <si>
    <t>一次質問24</t>
    <rPh sb="0" eb="2">
      <t>イチジ</t>
    </rPh>
    <rPh sb="2" eb="4">
      <t>シツモン</t>
    </rPh>
    <phoneticPr fontId="4"/>
  </si>
  <si>
    <t>一次質問25</t>
    <rPh sb="0" eb="2">
      <t>イチジ</t>
    </rPh>
    <rPh sb="2" eb="4">
      <t>シツモン</t>
    </rPh>
    <phoneticPr fontId="4"/>
  </si>
  <si>
    <t>一次質問26</t>
    <rPh sb="0" eb="2">
      <t>イチジ</t>
    </rPh>
    <rPh sb="2" eb="4">
      <t>シツモン</t>
    </rPh>
    <phoneticPr fontId="4"/>
  </si>
  <si>
    <t>一次合計</t>
    <rPh sb="0" eb="2">
      <t>イチジ</t>
    </rPh>
    <rPh sb="2" eb="4">
      <t>ゴウケイ</t>
    </rPh>
    <phoneticPr fontId="4"/>
  </si>
  <si>
    <t>選択合計</t>
    <rPh sb="0" eb="2">
      <t>センタク</t>
    </rPh>
    <rPh sb="2" eb="4">
      <t>ゴウケイ</t>
    </rPh>
    <phoneticPr fontId="4"/>
  </si>
  <si>
    <t>選択上位1</t>
    <rPh sb="0" eb="2">
      <t>センタク</t>
    </rPh>
    <rPh sb="2" eb="4">
      <t>ジョウイ</t>
    </rPh>
    <phoneticPr fontId="4"/>
  </si>
  <si>
    <t>選択上位2</t>
    <rPh sb="0" eb="2">
      <t>センタク</t>
    </rPh>
    <rPh sb="2" eb="4">
      <t>ジョウイ</t>
    </rPh>
    <phoneticPr fontId="4"/>
  </si>
  <si>
    <t>選択上位3</t>
    <rPh sb="0" eb="2">
      <t>センタク</t>
    </rPh>
    <rPh sb="2" eb="4">
      <t>ジョウイ</t>
    </rPh>
    <phoneticPr fontId="4"/>
  </si>
  <si>
    <t>一次必須合計</t>
    <rPh sb="0" eb="2">
      <t>イチジ</t>
    </rPh>
    <rPh sb="2" eb="4">
      <t>ヒッス</t>
    </rPh>
    <rPh sb="4" eb="6">
      <t>ゴウケイ</t>
    </rPh>
    <phoneticPr fontId="4"/>
  </si>
  <si>
    <t>一次選択上位1</t>
    <rPh sb="0" eb="2">
      <t>イチジ</t>
    </rPh>
    <rPh sb="2" eb="4">
      <t>センタク</t>
    </rPh>
    <rPh sb="4" eb="6">
      <t>ジョウイ</t>
    </rPh>
    <phoneticPr fontId="4"/>
  </si>
  <si>
    <t>一次選択上位2</t>
    <rPh sb="0" eb="2">
      <t>イチジ</t>
    </rPh>
    <rPh sb="2" eb="4">
      <t>センタク</t>
    </rPh>
    <rPh sb="4" eb="6">
      <t>ジョウイ</t>
    </rPh>
    <phoneticPr fontId="4"/>
  </si>
  <si>
    <t>一次選択上位3</t>
    <rPh sb="0" eb="2">
      <t>イチジ</t>
    </rPh>
    <rPh sb="2" eb="4">
      <t>センタク</t>
    </rPh>
    <rPh sb="4" eb="6">
      <t>ジョウイ</t>
    </rPh>
    <phoneticPr fontId="4"/>
  </si>
  <si>
    <t>一次選択合計</t>
    <rPh sb="0" eb="2">
      <t>イチジ</t>
    </rPh>
    <rPh sb="2" eb="4">
      <t>センタク</t>
    </rPh>
    <rPh sb="4" eb="6">
      <t>ゴウケイ</t>
    </rPh>
    <phoneticPr fontId="4"/>
  </si>
  <si>
    <t>連合会質問1</t>
    <rPh sb="3" eb="5">
      <t>シツモン</t>
    </rPh>
    <phoneticPr fontId="4"/>
  </si>
  <si>
    <t>連合会質問2</t>
    <rPh sb="3" eb="5">
      <t>シツモン</t>
    </rPh>
    <phoneticPr fontId="4"/>
  </si>
  <si>
    <t>連合会質問3</t>
    <rPh sb="3" eb="5">
      <t>シツモン</t>
    </rPh>
    <phoneticPr fontId="4"/>
  </si>
  <si>
    <t>連合会質問4</t>
    <rPh sb="3" eb="5">
      <t>シツモン</t>
    </rPh>
    <phoneticPr fontId="4"/>
  </si>
  <si>
    <t>連合会質問5</t>
    <rPh sb="3" eb="5">
      <t>シツモン</t>
    </rPh>
    <phoneticPr fontId="4"/>
  </si>
  <si>
    <t>連合会質問6</t>
    <rPh sb="3" eb="5">
      <t>シツモン</t>
    </rPh>
    <phoneticPr fontId="4"/>
  </si>
  <si>
    <t>連合会質問7</t>
    <rPh sb="3" eb="5">
      <t>シツモン</t>
    </rPh>
    <phoneticPr fontId="4"/>
  </si>
  <si>
    <t>連合会質問8</t>
    <rPh sb="3" eb="5">
      <t>シツモン</t>
    </rPh>
    <phoneticPr fontId="4"/>
  </si>
  <si>
    <t>連合会質問9</t>
    <rPh sb="3" eb="5">
      <t>シツモン</t>
    </rPh>
    <phoneticPr fontId="4"/>
  </si>
  <si>
    <t>連合会質問10</t>
    <rPh sb="3" eb="5">
      <t>シツモン</t>
    </rPh>
    <phoneticPr fontId="4"/>
  </si>
  <si>
    <t>連合会質問11</t>
    <rPh sb="3" eb="5">
      <t>シツモン</t>
    </rPh>
    <phoneticPr fontId="4"/>
  </si>
  <si>
    <t>連合会質問12</t>
    <rPh sb="3" eb="5">
      <t>シツモン</t>
    </rPh>
    <phoneticPr fontId="4"/>
  </si>
  <si>
    <t>連合会必須合計</t>
    <rPh sb="3" eb="5">
      <t>ヒッス</t>
    </rPh>
    <rPh sb="5" eb="7">
      <t>ゴウケイ</t>
    </rPh>
    <phoneticPr fontId="4"/>
  </si>
  <si>
    <t>連合会質問13</t>
    <rPh sb="3" eb="5">
      <t>シツモン</t>
    </rPh>
    <phoneticPr fontId="4"/>
  </si>
  <si>
    <t>連合会質問14</t>
    <rPh sb="3" eb="5">
      <t>シツモン</t>
    </rPh>
    <phoneticPr fontId="4"/>
  </si>
  <si>
    <t>連合会質問15</t>
    <rPh sb="3" eb="5">
      <t>シツモン</t>
    </rPh>
    <phoneticPr fontId="4"/>
  </si>
  <si>
    <t>連合会質問16</t>
    <rPh sb="3" eb="5">
      <t>シツモン</t>
    </rPh>
    <phoneticPr fontId="4"/>
  </si>
  <si>
    <t>連合会質問17</t>
    <rPh sb="3" eb="5">
      <t>シツモン</t>
    </rPh>
    <phoneticPr fontId="4"/>
  </si>
  <si>
    <t>連合会質問18</t>
    <rPh sb="3" eb="5">
      <t>シツモン</t>
    </rPh>
    <phoneticPr fontId="4"/>
  </si>
  <si>
    <t>連合会質問19</t>
    <rPh sb="3" eb="5">
      <t>シツモン</t>
    </rPh>
    <phoneticPr fontId="4"/>
  </si>
  <si>
    <t>連合会質問20</t>
    <rPh sb="3" eb="5">
      <t>シツモン</t>
    </rPh>
    <phoneticPr fontId="4"/>
  </si>
  <si>
    <t>連合会質問21</t>
    <rPh sb="3" eb="5">
      <t>シツモン</t>
    </rPh>
    <phoneticPr fontId="4"/>
  </si>
  <si>
    <t>連合会質問22</t>
    <rPh sb="3" eb="5">
      <t>シツモン</t>
    </rPh>
    <phoneticPr fontId="4"/>
  </si>
  <si>
    <t>連合会質問23</t>
    <rPh sb="3" eb="5">
      <t>シツモン</t>
    </rPh>
    <phoneticPr fontId="4"/>
  </si>
  <si>
    <t>連合会質問24</t>
    <rPh sb="3" eb="5">
      <t>シツモン</t>
    </rPh>
    <phoneticPr fontId="4"/>
  </si>
  <si>
    <t>連合会質問25</t>
    <rPh sb="3" eb="5">
      <t>シツモン</t>
    </rPh>
    <phoneticPr fontId="4"/>
  </si>
  <si>
    <t>連合会質問26</t>
    <rPh sb="3" eb="5">
      <t>シツモン</t>
    </rPh>
    <phoneticPr fontId="4"/>
  </si>
  <si>
    <t>連合会選択上位1</t>
    <rPh sb="3" eb="5">
      <t>センタク</t>
    </rPh>
    <rPh sb="5" eb="7">
      <t>ジョウイ</t>
    </rPh>
    <phoneticPr fontId="4"/>
  </si>
  <si>
    <t>連合会選択上位2</t>
    <rPh sb="3" eb="5">
      <t>センタク</t>
    </rPh>
    <rPh sb="5" eb="7">
      <t>ジョウイ</t>
    </rPh>
    <phoneticPr fontId="4"/>
  </si>
  <si>
    <t>連合会選択上位3</t>
    <rPh sb="3" eb="5">
      <t>センタク</t>
    </rPh>
    <rPh sb="5" eb="7">
      <t>ジョウイ</t>
    </rPh>
    <phoneticPr fontId="4"/>
  </si>
  <si>
    <t>連合会選択合計</t>
    <rPh sb="3" eb="5">
      <t>センタク</t>
    </rPh>
    <rPh sb="5" eb="7">
      <t>ゴウケイ</t>
    </rPh>
    <phoneticPr fontId="4"/>
  </si>
  <si>
    <t>連合会合計</t>
    <rPh sb="3" eb="5">
      <t>ゴウケイ</t>
    </rPh>
    <phoneticPr fontId="4"/>
  </si>
  <si>
    <t>点数のみ</t>
    <rPh sb="0" eb="2">
      <t>テンスウ</t>
    </rPh>
    <phoneticPr fontId="4"/>
  </si>
  <si>
    <t>日頃の飲み物に気を付けていますか？</t>
    <phoneticPr fontId="4"/>
  </si>
  <si>
    <t>日頃の食生活に乱れがないか取組みを行っていますか？</t>
    <phoneticPr fontId="4"/>
  </si>
  <si>
    <t>質問（必須）の合計</t>
    <rPh sb="0" eb="2">
      <t>シツモン</t>
    </rPh>
    <rPh sb="3" eb="5">
      <t>ヒッス</t>
    </rPh>
    <rPh sb="7" eb="9">
      <t>ゴウケイ</t>
    </rPh>
    <phoneticPr fontId="4"/>
  </si>
  <si>
    <t>質問(必須）</t>
    <rPh sb="0" eb="2">
      <t>シツモン</t>
    </rPh>
    <rPh sb="3" eb="5">
      <t>ヒッス</t>
    </rPh>
    <phoneticPr fontId="4"/>
  </si>
  <si>
    <t>質問（選択）の上位３質問の点数の合計</t>
    <rPh sb="0" eb="2">
      <t>シツモン</t>
    </rPh>
    <rPh sb="3" eb="5">
      <t>センタク</t>
    </rPh>
    <rPh sb="7" eb="9">
      <t>ジョウイ</t>
    </rPh>
    <rPh sb="10" eb="12">
      <t>シツモン</t>
    </rPh>
    <rPh sb="13" eb="15">
      <t>テンスウ</t>
    </rPh>
    <rPh sb="16" eb="18">
      <t>ゴウケイ</t>
    </rPh>
    <phoneticPr fontId="4"/>
  </si>
  <si>
    <t>心の健康に関する取組みをしていますか？</t>
    <phoneticPr fontId="4"/>
  </si>
  <si>
    <t>心の健康について相談できる環境を整えていますか？</t>
    <phoneticPr fontId="4"/>
  </si>
  <si>
    <t>性差に応じた健康課題に関する情報を周知していますか？</t>
    <phoneticPr fontId="4"/>
  </si>
  <si>
    <t>性差に応じた健康課題に対応するための取組を行っていますか？</t>
    <phoneticPr fontId="4"/>
  </si>
  <si>
    <t>睡眠と健康の関係等を周知していますか？</t>
    <phoneticPr fontId="4"/>
  </si>
  <si>
    <t>適切な睡眠時間の確保や睡眠の質の向上のための取組みを行っていますか？</t>
    <phoneticPr fontId="4"/>
  </si>
  <si>
    <t>歯・口腔の健康を保つための情報を周知していますか？？</t>
    <phoneticPr fontId="4"/>
  </si>
  <si>
    <t>歯科健診・歯科検診の受診を促進する取組みを行っていますか？</t>
    <phoneticPr fontId="4"/>
  </si>
  <si>
    <t>飲酒による心身への影響等について周知していますか？</t>
    <phoneticPr fontId="4"/>
  </si>
  <si>
    <t>健康に配慮した飲酒ができるような取組みを行っていますか？</t>
    <phoneticPr fontId="4"/>
  </si>
  <si>
    <t>健診を１００％受診していますか？</t>
    <phoneticPr fontId="4"/>
  </si>
  <si>
    <t>40歳以上の従業員の健診結果を、健康保険組合へ提供していますか？</t>
    <phoneticPr fontId="4"/>
  </si>
  <si>
    <t>健診の必要性を周知していますか？</t>
    <phoneticPr fontId="4"/>
  </si>
  <si>
    <t>健診結果が「要医療」など再検査が必要な人に受診を勧めてますか？</t>
    <phoneticPr fontId="4"/>
  </si>
  <si>
    <t>健康測定機器等の設置、その他、健康づくりに配慮した職場環境整備を行っていますか？</t>
    <phoneticPr fontId="4"/>
  </si>
  <si>
    <t>たばこの害による健康への影響等について周知をしていますか？</t>
    <phoneticPr fontId="4"/>
  </si>
  <si>
    <t>認定日(更新日)</t>
    <rPh sb="0" eb="3">
      <t>ニンテイビ</t>
    </rPh>
    <rPh sb="4" eb="7">
      <t>コウシンビ</t>
    </rPh>
    <phoneticPr fontId="4"/>
  </si>
  <si>
    <t>自己
採点</t>
    <rPh sb="0" eb="2">
      <t>ジコ</t>
    </rPh>
    <rPh sb="3" eb="5">
      <t>サイテン</t>
    </rPh>
    <phoneticPr fontId="4"/>
  </si>
  <si>
    <t>⑲～</t>
    <phoneticPr fontId="4"/>
  </si>
  <si>
    <t>質問(選択）</t>
    <rPh sb="0" eb="2">
      <t>シツモン</t>
    </rPh>
    <rPh sb="3" eb="5">
      <t>センタク</t>
    </rPh>
    <phoneticPr fontId="4"/>
  </si>
  <si>
    <t>■取組期間（レポート提出日から起算）</t>
    <phoneticPr fontId="4"/>
  </si>
  <si>
    <t xml:space="preserve">         ※毎年継続的に実施している場合は最初の年月</t>
    <rPh sb="10" eb="12">
      <t>マイトシ</t>
    </rPh>
    <rPh sb="12" eb="15">
      <t>ケイゾクテキ</t>
    </rPh>
    <rPh sb="16" eb="18">
      <t>ジッシ</t>
    </rPh>
    <rPh sb="22" eb="24">
      <t>バアイ</t>
    </rPh>
    <rPh sb="25" eb="27">
      <t>サイショ</t>
    </rPh>
    <rPh sb="28" eb="30">
      <t>ネンゲツ</t>
    </rPh>
    <phoneticPr fontId="4"/>
  </si>
  <si>
    <t xml:space="preserve">        ※毎年継続的に実施している場合は最初の年月</t>
    <rPh sb="9" eb="11">
      <t>マイトシ</t>
    </rPh>
    <rPh sb="11" eb="14">
      <t>ケイゾクテキ</t>
    </rPh>
    <rPh sb="15" eb="17">
      <t>ジッシ</t>
    </rPh>
    <rPh sb="21" eb="23">
      <t>バアイ</t>
    </rPh>
    <rPh sb="24" eb="26">
      <t>サイショ</t>
    </rPh>
    <rPh sb="27" eb="29">
      <t>ネンゲツ</t>
    </rPh>
    <phoneticPr fontId="4"/>
  </si>
  <si>
    <t xml:space="preserve">       ※毎年継続的に実施している場合は最初の年月</t>
    <rPh sb="8" eb="10">
      <t>マイトシ</t>
    </rPh>
    <rPh sb="10" eb="13">
      <t>ケイゾクテキ</t>
    </rPh>
    <rPh sb="14" eb="16">
      <t>ジッシ</t>
    </rPh>
    <rPh sb="20" eb="22">
      <t>バアイ</t>
    </rPh>
    <rPh sb="23" eb="25">
      <t>サイショ</t>
    </rPh>
    <rPh sb="26" eb="28">
      <t>ネンゲツ</t>
    </rPh>
    <phoneticPr fontId="4"/>
  </si>
  <si>
    <t xml:space="preserve">       ※毎年継続的に実施している場合は最初の年月</t>
    <phoneticPr fontId="4"/>
  </si>
  <si>
    <r>
      <t>レポート作成・申請注意事項　（内容を確認し</t>
    </r>
    <r>
      <rPr>
        <sz val="20"/>
        <rFont val="Segoe UI Symbol"/>
        <family val="3"/>
      </rPr>
      <t>✓</t>
    </r>
    <r>
      <rPr>
        <sz val="20"/>
        <rFont val="BIZ UDゴシック"/>
        <family val="3"/>
        <charset val="128"/>
      </rPr>
      <t>してください。）</t>
    </r>
    <rPh sb="4" eb="6">
      <t>サクセイ</t>
    </rPh>
    <rPh sb="7" eb="9">
      <t>シンセイ</t>
    </rPh>
    <rPh sb="9" eb="11">
      <t>チュウイ</t>
    </rPh>
    <rPh sb="11" eb="13">
      <t>ジコウ</t>
    </rPh>
    <rPh sb="15" eb="17">
      <t>ナイヨウ</t>
    </rPh>
    <rPh sb="18" eb="20">
      <t>カクニン</t>
    </rPh>
    <phoneticPr fontId="4"/>
  </si>
  <si>
    <r>
      <t>職場の健康課題を考えたり問題の整理を行っていますか？</t>
    </r>
    <r>
      <rPr>
        <sz val="14"/>
        <color rgb="FF000000"/>
        <rFont val="BIZ UDPゴシック"/>
        <family val="3"/>
        <charset val="128"/>
      </rPr>
      <t>（必須）</t>
    </r>
    <rPh sb="27" eb="29">
      <t>ヒッス</t>
    </rPh>
    <phoneticPr fontId="4"/>
  </si>
  <si>
    <r>
      <t>健康づくりの目標・計画・進捗管理を行っていますか？</t>
    </r>
    <r>
      <rPr>
        <sz val="14"/>
        <color rgb="FF000000"/>
        <rFont val="BIZ UDPゴシック"/>
        <family val="3"/>
        <charset val="128"/>
      </rPr>
      <t>(必須）</t>
    </r>
    <rPh sb="26" eb="28">
      <t>ヒッス</t>
    </rPh>
    <phoneticPr fontId="4"/>
  </si>
  <si>
    <r>
      <t>受動喫煙防止策を講じていますか？</t>
    </r>
    <r>
      <rPr>
        <sz val="14"/>
        <color rgb="FF000000"/>
        <rFont val="BIZ UDPゴシック"/>
        <family val="3"/>
        <charset val="128"/>
      </rPr>
      <t>（必須）</t>
    </r>
    <rPh sb="17" eb="19">
      <t>ヒッス</t>
    </rPh>
    <phoneticPr fontId="4"/>
  </si>
  <si>
    <r>
      <t>健康づくりを話し合える場はありますか？</t>
    </r>
    <r>
      <rPr>
        <sz val="14"/>
        <color rgb="FF000000"/>
        <rFont val="BIZ UDPゴシック"/>
        <family val="3"/>
        <charset val="128"/>
      </rPr>
      <t>(必須）</t>
    </r>
    <rPh sb="20" eb="22">
      <t>ヒッス</t>
    </rPh>
    <phoneticPr fontId="4"/>
  </si>
  <si>
    <r>
      <t xml:space="preserve">健診を１００％受診していますか？
</t>
    </r>
    <r>
      <rPr>
        <sz val="14"/>
        <color rgb="FF000000"/>
        <rFont val="BIZ UDPゴシック"/>
        <family val="3"/>
        <charset val="128"/>
      </rPr>
      <t>（必須）</t>
    </r>
    <rPh sb="18" eb="20">
      <t>ヒッス</t>
    </rPh>
    <phoneticPr fontId="5"/>
  </si>
  <si>
    <r>
      <t xml:space="preserve">40歳以上の従業員の健診結果を、健康保険組合へ提供していますか？
</t>
    </r>
    <r>
      <rPr>
        <sz val="14"/>
        <color rgb="FF000000"/>
        <rFont val="BIZ UDPゴシック"/>
        <family val="3"/>
        <charset val="128"/>
      </rPr>
      <t>（必須）</t>
    </r>
    <rPh sb="34" eb="36">
      <t>ヒッス</t>
    </rPh>
    <phoneticPr fontId="5"/>
  </si>
  <si>
    <r>
      <t xml:space="preserve">40歳以上の従業員の健診結果を、健康保険組合へ提供していますか？
</t>
    </r>
    <r>
      <rPr>
        <sz val="14"/>
        <color rgb="FF000000"/>
        <rFont val="BIZ UDPゴシック"/>
        <family val="3"/>
        <charset val="128"/>
      </rPr>
      <t>（必須）</t>
    </r>
    <phoneticPr fontId="5"/>
  </si>
  <si>
    <r>
      <t xml:space="preserve">健診の必要性を周知していますか？
</t>
    </r>
    <r>
      <rPr>
        <sz val="14"/>
        <color rgb="FF000000"/>
        <rFont val="BIZ UDPゴシック"/>
        <family val="3"/>
        <charset val="128"/>
      </rPr>
      <t>（必須）</t>
    </r>
    <rPh sb="18" eb="20">
      <t>ヒッス</t>
    </rPh>
    <phoneticPr fontId="4"/>
  </si>
  <si>
    <r>
      <t>健診の必要性を周知していますか？</t>
    </r>
    <r>
      <rPr>
        <sz val="14"/>
        <color rgb="FF000000"/>
        <rFont val="BIZ UDPゴシック"/>
        <family val="3"/>
        <charset val="128"/>
      </rPr>
      <t>（必須）</t>
    </r>
    <rPh sb="17" eb="19">
      <t>ヒッス</t>
    </rPh>
    <phoneticPr fontId="4"/>
  </si>
  <si>
    <r>
      <t xml:space="preserve">健診結果が「要医療」など再検査が必要な人に受診を勧めてますか？
</t>
    </r>
    <r>
      <rPr>
        <sz val="14"/>
        <color rgb="FF000000"/>
        <rFont val="BIZ UDPゴシック"/>
        <family val="3"/>
        <charset val="128"/>
      </rPr>
      <t>（必須）</t>
    </r>
    <rPh sb="33" eb="35">
      <t>ヒッス</t>
    </rPh>
    <phoneticPr fontId="4"/>
  </si>
  <si>
    <r>
      <t xml:space="preserve">健診結果が「要医療」など再検査が必要な人に受診を勧めてますか？
</t>
    </r>
    <r>
      <rPr>
        <sz val="14"/>
        <color rgb="FF000000"/>
        <rFont val="BIZ UDPゴシック"/>
        <family val="3"/>
        <charset val="128"/>
      </rPr>
      <t>（必須）</t>
    </r>
    <phoneticPr fontId="4"/>
  </si>
  <si>
    <r>
      <t>健診の結果、特定保健指導となった該当者は、特定保健指導を受けてますか？</t>
    </r>
    <r>
      <rPr>
        <sz val="14"/>
        <color rgb="FF000000"/>
        <rFont val="BIZ UDPゴシック"/>
        <family val="3"/>
        <charset val="128"/>
      </rPr>
      <t>（必須）</t>
    </r>
    <rPh sb="36" eb="38">
      <t>ヒッス</t>
    </rPh>
    <phoneticPr fontId="4"/>
  </si>
  <si>
    <r>
      <t>健診の結果、特定保健指導となった該当者は、特定保健指導を受けてますか？</t>
    </r>
    <r>
      <rPr>
        <sz val="14"/>
        <color rgb="FF000000"/>
        <rFont val="BIZ UDPゴシック"/>
        <family val="3"/>
        <charset val="128"/>
      </rPr>
      <t>（必須）</t>
    </r>
    <phoneticPr fontId="4"/>
  </si>
  <si>
    <r>
      <t xml:space="preserve">健康づくりを担当する担当者を決めていますか？
</t>
    </r>
    <r>
      <rPr>
        <sz val="14"/>
        <color rgb="FF000000"/>
        <rFont val="BIZ UDPゴシック"/>
        <family val="3"/>
        <charset val="128"/>
      </rPr>
      <t>（必須）</t>
    </r>
    <rPh sb="24" eb="26">
      <t>ヒッス</t>
    </rPh>
    <phoneticPr fontId="4"/>
  </si>
  <si>
    <r>
      <t xml:space="preserve">健康づくりを担当する担当者を決めていますか？
</t>
    </r>
    <r>
      <rPr>
        <sz val="14"/>
        <color rgb="FF000000"/>
        <rFont val="BIZ UDPゴシック"/>
        <family val="3"/>
        <charset val="128"/>
      </rPr>
      <t>（必須）</t>
    </r>
    <phoneticPr fontId="4"/>
  </si>
  <si>
    <r>
      <t>健康づくりを話し合える場はありますか？</t>
    </r>
    <r>
      <rPr>
        <sz val="14"/>
        <color rgb="FF000000"/>
        <rFont val="BIZ UDPゴシック"/>
        <family val="3"/>
        <charset val="128"/>
      </rPr>
      <t>(必須）</t>
    </r>
    <phoneticPr fontId="4"/>
  </si>
  <si>
    <t>全社的な取組の推進がされていないため</t>
    <rPh sb="0" eb="3">
      <t>ゼンシャテキ</t>
    </rPh>
    <rPh sb="4" eb="6">
      <t>トリクミ</t>
    </rPh>
    <rPh sb="7" eb="9">
      <t>スイシン</t>
    </rPh>
    <phoneticPr fontId="4"/>
  </si>
  <si>
    <t>健康企業宣言（健康経営）取組状況（可能な範囲でご入力ください）</t>
    <rPh sb="0" eb="6">
      <t>ケンコウキギョウセンゲン</t>
    </rPh>
    <rPh sb="7" eb="11">
      <t>ケンコウケイエイ</t>
    </rPh>
    <rPh sb="12" eb="16">
      <t>トリクミジョウキョウ</t>
    </rPh>
    <phoneticPr fontId="4"/>
  </si>
  <si>
    <t>チェック欄は未チェックの状態になっています。</t>
    <phoneticPr fontId="4"/>
  </si>
  <si>
    <r>
      <t>※以前のバージョンでは選択分野全部に最初から</t>
    </r>
    <r>
      <rPr>
        <sz val="11"/>
        <color rgb="FFFF0000"/>
        <rFont val="Segoe UI Symbol"/>
        <family val="2"/>
      </rPr>
      <t>☑</t>
    </r>
    <r>
      <rPr>
        <sz val="11"/>
        <color rgb="FFFF0000"/>
        <rFont val="游ゴシック"/>
        <family val="2"/>
        <scheme val="minor"/>
      </rPr>
      <t>が入っていましたが、「Ver2.1.0」からは選択分野の</t>
    </r>
    <rPh sb="1" eb="3">
      <t>イゼン</t>
    </rPh>
    <rPh sb="11" eb="15">
      <t>センタクブンヤ</t>
    </rPh>
    <rPh sb="15" eb="17">
      <t>ゼンブ</t>
    </rPh>
    <rPh sb="18" eb="20">
      <t>サイショ</t>
    </rPh>
    <rPh sb="24" eb="25">
      <t>ハイ</t>
    </rPh>
    <rPh sb="46" eb="48">
      <t>センタク</t>
    </rPh>
    <rPh sb="48" eb="50">
      <t>ブンヤ</t>
    </rPh>
    <phoneticPr fontId="4"/>
  </si>
  <si>
    <t>企業ID</t>
    <rPh sb="0" eb="2">
      <t>キギョウ</t>
    </rPh>
    <phoneticPr fontId="4"/>
  </si>
  <si>
    <t>2.1.0</t>
    <phoneticPr fontId="4"/>
  </si>
  <si>
    <t>2.1.1</t>
    <phoneticPr fontId="4"/>
  </si>
  <si>
    <t>企業ID入力欄追加</t>
    <rPh sb="0" eb="2">
      <t>キギョウ</t>
    </rPh>
    <rPh sb="4" eb="6">
      <t>ニュウリョク</t>
    </rPh>
    <rPh sb="6" eb="7">
      <t>ラン</t>
    </rPh>
    <rPh sb="7" eb="9">
      <t>ツイカ</t>
    </rPh>
    <phoneticPr fontId="4"/>
  </si>
  <si>
    <t>採点結果印刷の調整等</t>
    <rPh sb="0" eb="2">
      <t>サイテン</t>
    </rPh>
    <rPh sb="2" eb="4">
      <t>ケッカ</t>
    </rPh>
    <rPh sb="4" eb="6">
      <t>インサツ</t>
    </rPh>
    <rPh sb="7" eb="9">
      <t>チョウセイ</t>
    </rPh>
    <rPh sb="9" eb="10">
      <t>トウ</t>
    </rPh>
    <phoneticPr fontId="4"/>
  </si>
  <si>
    <t>申請情報（必須）</t>
    <rPh sb="0" eb="2">
      <t>シンセイ</t>
    </rPh>
    <rPh sb="2" eb="4">
      <t>ジョウホウ</t>
    </rPh>
    <rPh sb="5" eb="7">
      <t>ヒッス</t>
    </rPh>
    <phoneticPr fontId="4"/>
  </si>
  <si>
    <t>申請者情報（必須）</t>
    <rPh sb="0" eb="2">
      <t>シンセイ</t>
    </rPh>
    <rPh sb="2" eb="3">
      <t>シャ</t>
    </rPh>
    <rPh sb="3" eb="5">
      <t>ジョウホウ</t>
    </rPh>
    <rPh sb="6" eb="8">
      <t>ヒッス</t>
    </rPh>
    <phoneticPr fontId="4"/>
  </si>
  <si>
    <t>企　業　ID</t>
    <rPh sb="0" eb="1">
      <t>キ</t>
    </rPh>
    <rPh sb="2" eb="3">
      <t>ギョウ</t>
    </rPh>
    <phoneticPr fontId="4"/>
  </si>
  <si>
    <t>□バージョン情報</t>
    <rPh sb="6" eb="8">
      <t>ジョウホウ</t>
    </rPh>
    <phoneticPr fontId="4"/>
  </si>
  <si>
    <t>-</t>
  </si>
  <si>
    <t>Ver2.1.1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</si>
</sst>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 点&quot;"/>
    <numFmt numFmtId="177" formatCode="[$]ggge&quot;年&quot;m&quot;月&quot;d&quot;日&quot;;@" x16r2:formatCode16="[$-ja-JP-x-gannen]ggge&quot;年&quot;m&quot;月&quot;d&quot;日&quot;;@"/>
    <numFmt numFmtId="178" formatCode="[$-411]ggge&quot;年&quot;m&quot;月&quot;d&quot;日&quot;;@"/>
    <numFmt numFmtId="179" formatCode="#####&quot; 人&quot;"/>
    <numFmt numFmtId="180" formatCode="0.0_ "/>
    <numFmt numFmtId="181" formatCode="\100000"/>
    <numFmt numFmtId="182" formatCode="yyyy/m/d;@"/>
    <numFmt numFmtId="183" formatCode="yyyy&quot;年&quot;m&quot;月&quot;;@"/>
    <numFmt numFmtId="184" formatCode="#####&quot;点&quot;"/>
    <numFmt numFmtId="185" formatCode="##,###&quot; 点&quot;"/>
    <numFmt numFmtId="186" formatCode="[$-F800]dddd\,\ mmmm\ dd\,\ yyyy"/>
    <numFmt numFmtId="187" formatCode="@&quot;健&quot;&quot;康&quot;&quot;保&quot;&quot;険&quot;&quot;組&quot;&quot;合&quot;"/>
    <numFmt numFmtId="188" formatCode="0.00_ "/>
    <numFmt numFmtId="189" formatCode="0.0_);[Red]\(0.0\)"/>
  </numFmts>
  <fonts count="21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color theme="1"/>
      <name val="メイリオ"/>
      <family val="3"/>
      <charset val="128"/>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theme="1"/>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i/>
      <sz val="14"/>
      <color theme="1"/>
      <name val="BIZ UDPゴシック"/>
      <family val="3"/>
      <charset val="128"/>
    </font>
    <font>
      <i/>
      <sz val="14"/>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8"/>
      <color rgb="FFFF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8"/>
      <color rgb="FF002060"/>
      <name val="Segoe UI Symbol"/>
      <family val="2"/>
    </font>
    <font>
      <sz val="14"/>
      <color rgb="FF002060"/>
      <name val="HGPｺﾞｼｯｸM"/>
      <family val="3"/>
      <charset val="128"/>
    </font>
    <font>
      <sz val="12"/>
      <color rgb="FF002060"/>
      <name val="HGPｺﾞｼｯｸM"/>
      <family val="3"/>
      <charset val="128"/>
    </font>
    <font>
      <sz val="14"/>
      <color theme="0"/>
      <name val="HGPｺﾞｼｯｸM"/>
      <family val="3"/>
      <charset val="128"/>
    </font>
    <font>
      <sz val="9"/>
      <color rgb="FFFFFFFF"/>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color rgb="FF7030A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Segoe UI Symbol"/>
      <family val="3"/>
    </font>
    <font>
      <sz val="14"/>
      <color theme="1"/>
      <name val="メイリオ"/>
      <family val="3"/>
      <charset val="128"/>
    </font>
    <font>
      <sz val="12"/>
      <color theme="1"/>
      <name val="メイリオ"/>
      <family val="3"/>
      <charset val="128"/>
    </font>
    <font>
      <sz val="12"/>
      <name val="HGPｺﾞｼｯｸM"/>
      <family val="3"/>
      <charset val="128"/>
    </font>
    <font>
      <sz val="11"/>
      <color theme="1"/>
      <name val="BIZ UDPゴシック"/>
      <family val="3"/>
      <charset val="128"/>
    </font>
    <font>
      <sz val="20"/>
      <color theme="1"/>
      <name val="游ゴシック"/>
      <family val="2"/>
      <scheme val="minor"/>
    </font>
    <font>
      <u/>
      <sz val="14"/>
      <color theme="1"/>
      <name val="BIZ UDPゴシック"/>
      <family val="3"/>
      <charset val="128"/>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24"/>
      <color theme="1"/>
      <name val="BIZ UD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12"/>
      <color theme="1"/>
      <name val="Meiryo UI"/>
      <family val="3"/>
      <charset val="128"/>
    </font>
    <font>
      <sz val="9"/>
      <color rgb="FF000000"/>
      <name val="Meiryo UI"/>
      <family val="3"/>
      <charset val="128"/>
    </font>
    <font>
      <sz val="9"/>
      <color theme="1"/>
      <name val="游ゴシック"/>
      <family val="2"/>
      <scheme val="minor"/>
    </font>
    <font>
      <sz val="9"/>
      <color theme="1"/>
      <name val="Meiryo UI"/>
      <family val="3"/>
      <charset val="128"/>
    </font>
    <font>
      <sz val="9"/>
      <color theme="1"/>
      <name val="メイリオ"/>
      <family val="3"/>
      <charset val="128"/>
    </font>
    <font>
      <sz val="9"/>
      <color theme="1"/>
      <name val="BIZ UDPゴシック"/>
      <family val="3"/>
      <charset val="128"/>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b/>
      <sz val="22"/>
      <color theme="1"/>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9"/>
      <color rgb="FFFF0000"/>
      <name val="BIZ UDPゴシック"/>
      <family val="3"/>
      <charset val="128"/>
    </font>
    <font>
      <sz val="14"/>
      <color rgb="FFFF0000"/>
      <name val="Meiryo UI"/>
      <family val="3"/>
      <charset val="128"/>
    </font>
    <font>
      <b/>
      <sz val="16"/>
      <color rgb="FFFF0000"/>
      <name val="BIZ UDPゴシック"/>
      <family val="3"/>
      <charset val="128"/>
    </font>
    <font>
      <sz val="10"/>
      <color rgb="FFFF0000"/>
      <name val="BIZ UDPゴシック"/>
      <family val="3"/>
      <charset val="128"/>
    </font>
    <font>
      <sz val="16"/>
      <color rgb="FF002060"/>
      <name val="Meiryo UI"/>
      <family val="3"/>
      <charset val="128"/>
    </font>
    <font>
      <sz val="11"/>
      <color rgb="FF002060"/>
      <name val="Meiryo UI"/>
      <family val="3"/>
      <charset val="128"/>
    </font>
    <font>
      <sz val="20"/>
      <color rgb="FF002060"/>
      <name val="游ゴシック"/>
      <family val="2"/>
      <scheme val="minor"/>
    </font>
    <font>
      <sz val="22"/>
      <color theme="1"/>
      <name val="BIZ UDPゴシック"/>
      <family val="3"/>
      <charset val="128"/>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sz val="11"/>
      <color theme="0"/>
      <name val="Meiryo UI"/>
      <family val="3"/>
      <charset val="128"/>
    </font>
    <font>
      <sz val="22"/>
      <color theme="0"/>
      <name val="Meiryo UI"/>
      <family val="3"/>
      <charset val="128"/>
    </font>
    <font>
      <sz val="22"/>
      <color theme="0"/>
      <name val="游ゴシック"/>
      <family val="2"/>
      <scheme val="minor"/>
    </font>
    <font>
      <b/>
      <sz val="9"/>
      <color rgb="FFFF0000"/>
      <name val="BIZ UDPゴシック"/>
      <family val="3"/>
      <charset val="128"/>
    </font>
    <font>
      <b/>
      <sz val="10"/>
      <color rgb="FFFF0000"/>
      <name val="BIZ UDPゴシック"/>
      <family val="3"/>
      <charset val="128"/>
    </font>
    <font>
      <sz val="11"/>
      <color theme="1"/>
      <name val="游ゴシック"/>
      <family val="2"/>
      <scheme val="minor"/>
    </font>
    <font>
      <b/>
      <sz val="11"/>
      <color rgb="FFFF0000"/>
      <name val="游ゴシック"/>
      <family val="3"/>
      <charset val="128"/>
      <scheme val="minor"/>
    </font>
    <font>
      <b/>
      <sz val="16"/>
      <color theme="1"/>
      <name val="游ゴシック"/>
      <family val="3"/>
      <charset val="128"/>
      <scheme val="minor"/>
    </font>
    <font>
      <b/>
      <sz val="14"/>
      <color theme="0"/>
      <name val="Meiryo UI"/>
      <family val="3"/>
      <charset val="128"/>
    </font>
    <font>
      <b/>
      <sz val="40"/>
      <color theme="0"/>
      <name val="BIZ UDPゴシック"/>
      <family val="3"/>
      <charset val="128"/>
    </font>
    <font>
      <sz val="16"/>
      <color rgb="FFC00000"/>
      <name val="BIZ UDPゴシック"/>
      <family val="3"/>
      <charset val="128"/>
    </font>
    <font>
      <b/>
      <sz val="20"/>
      <color theme="0"/>
      <name val="BIZ UDPゴシック"/>
      <family val="3"/>
      <charset val="128"/>
    </font>
    <font>
      <sz val="24"/>
      <color rgb="FF002060"/>
      <name val="BIZ UDPゴシック"/>
      <family val="3"/>
      <charset val="128"/>
    </font>
    <font>
      <sz val="18"/>
      <color rgb="FF002060"/>
      <name val="BIZ UDPゴシック"/>
      <family val="3"/>
      <charset val="128"/>
    </font>
    <font>
      <sz val="16"/>
      <color rgb="FF002060"/>
      <name val="BIZ UDPゴシック"/>
      <family val="3"/>
      <charset val="128"/>
    </font>
    <font>
      <sz val="12"/>
      <color rgb="FFFF0000"/>
      <name val="Meiryo UI"/>
      <family val="3"/>
      <charset val="128"/>
    </font>
    <font>
      <u/>
      <sz val="11"/>
      <name val="BIZ UDPゴシック"/>
      <family val="3"/>
      <charset val="128"/>
    </font>
    <font>
      <u/>
      <sz val="11"/>
      <color theme="1"/>
      <name val="BIZ UDPゴシック"/>
      <family val="3"/>
      <charset val="128"/>
    </font>
    <font>
      <b/>
      <sz val="12"/>
      <color rgb="FFFF0000"/>
      <name val="BIZ UDPゴシック"/>
      <family val="3"/>
      <charset val="128"/>
    </font>
    <font>
      <sz val="12"/>
      <color rgb="FFFF0000"/>
      <name val="BIZ UDPゴシック"/>
      <family val="3"/>
      <charset val="128"/>
    </font>
    <font>
      <sz val="18"/>
      <color rgb="FFFF0000"/>
      <name val="BIZ UDPゴシック"/>
      <family val="3"/>
      <charset val="128"/>
    </font>
    <font>
      <sz val="11"/>
      <color theme="1" tint="0.499984740745262"/>
      <name val="游ゴシック"/>
      <family val="2"/>
      <scheme val="minor"/>
    </font>
    <font>
      <sz val="14"/>
      <color theme="1" tint="0.499984740745262"/>
      <name val="BIZ UDPゴシック"/>
      <family val="3"/>
      <charset val="128"/>
    </font>
    <font>
      <sz val="12"/>
      <color rgb="FF002060"/>
      <name val="BIZ UDPゴシック"/>
      <family val="3"/>
      <charset val="128"/>
    </font>
    <font>
      <sz val="13"/>
      <color theme="1"/>
      <name val="BIZ UDPゴシック"/>
      <family val="3"/>
      <charset val="128"/>
    </font>
    <font>
      <b/>
      <sz val="13"/>
      <color rgb="FF000000"/>
      <name val="BIZ UDPゴシック"/>
      <family val="3"/>
      <charset val="128"/>
    </font>
    <font>
      <sz val="18"/>
      <color rgb="FF000000"/>
      <name val="Segoe UI Symbol"/>
      <family val="3"/>
    </font>
    <font>
      <sz val="20"/>
      <name val="Meiryo UI"/>
      <family val="3"/>
      <charset val="128"/>
    </font>
    <font>
      <sz val="20"/>
      <name val="游ゴシック"/>
      <family val="2"/>
      <scheme val="minor"/>
    </font>
    <font>
      <sz val="13"/>
      <name val="BIZ UDPゴシック"/>
      <family val="3"/>
      <charset val="128"/>
    </font>
    <font>
      <sz val="16"/>
      <name val="BIZ UDPゴシック"/>
      <family val="3"/>
      <charset val="128"/>
    </font>
    <font>
      <sz val="8"/>
      <color theme="1"/>
      <name val="BIZ UDPゴシック"/>
      <family val="3"/>
      <charset val="128"/>
    </font>
    <font>
      <sz val="8"/>
      <color rgb="FF000000"/>
      <name val="BIZ UDPゴシック"/>
      <family val="3"/>
      <charset val="128"/>
    </font>
    <font>
      <sz val="9"/>
      <color rgb="FF000000"/>
      <name val="Yu Gothic UI"/>
      <family val="3"/>
      <charset val="128"/>
    </font>
    <font>
      <sz val="9"/>
      <color theme="1"/>
      <name val="Yu Gothic UI"/>
      <family val="3"/>
      <charset val="128"/>
    </font>
    <font>
      <sz val="8"/>
      <color theme="0"/>
      <name val="MS UI Gothic"/>
      <family val="3"/>
      <charset val="128"/>
    </font>
    <font>
      <sz val="9"/>
      <color theme="0"/>
      <name val="MS UI Gothic"/>
      <family val="3"/>
      <charset val="128"/>
    </font>
    <font>
      <sz val="9"/>
      <color theme="0"/>
      <name val="游ゴシック"/>
      <family val="2"/>
      <scheme val="minor"/>
    </font>
    <font>
      <sz val="10"/>
      <color theme="1"/>
      <name val="Meiryo UI"/>
      <family val="3"/>
      <charset val="128"/>
    </font>
    <font>
      <sz val="20"/>
      <name val="BIZ UDゴシック"/>
      <family val="3"/>
      <charset val="128"/>
    </font>
    <font>
      <sz val="20"/>
      <name val="Segoe UI Symbol"/>
      <family val="3"/>
    </font>
    <font>
      <sz val="11"/>
      <color rgb="FFFF0000"/>
      <name val="游ゴシック"/>
      <family val="2"/>
      <scheme val="minor"/>
    </font>
    <font>
      <sz val="11"/>
      <color rgb="FFFF0000"/>
      <name val="Segoe UI Symbol"/>
      <family val="2"/>
    </font>
    <font>
      <sz val="22"/>
      <color rgb="FF000000"/>
      <name val="BIZ UDPゴシック"/>
      <family val="3"/>
      <charset val="128"/>
    </font>
    <font>
      <sz val="14"/>
      <color theme="1"/>
      <name val="游ゴシック"/>
      <family val="3"/>
      <charset val="128"/>
    </font>
    <font>
      <sz val="11"/>
      <color theme="1"/>
      <name val="游ゴシック"/>
      <family val="3"/>
      <charset val="128"/>
    </font>
    <font>
      <sz val="6"/>
      <color indexed="81"/>
      <name val="BIZ UDPゴシック"/>
      <family val="3"/>
      <charset val="128"/>
    </font>
    <font>
      <sz val="6"/>
      <color indexed="18"/>
      <name val="BIZ UDPゴシック"/>
      <family val="3"/>
      <charset val="128"/>
    </font>
    <font>
      <sz val="14"/>
      <color indexed="81"/>
      <name val="Meiryo UI"/>
      <family val="3"/>
      <charset val="128"/>
    </font>
    <font>
      <sz val="10"/>
      <color theme="1"/>
      <name val="游ゴシック"/>
      <family val="3"/>
      <charset val="128"/>
      <scheme val="minor"/>
    </font>
  </fonts>
  <fills count="2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rgb="FFB7DEE8"/>
        <bgColor rgb="FF000000"/>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0.14999847407452621"/>
        <bgColor rgb="FF000000"/>
      </patternFill>
    </fill>
    <fill>
      <patternFill patternType="solid">
        <fgColor rgb="FF002060"/>
        <bgColor indexed="64"/>
      </patternFill>
    </fill>
    <fill>
      <patternFill patternType="solid">
        <fgColor rgb="FF006666"/>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tint="-9.9978637043366805E-2"/>
        <bgColor indexed="64"/>
      </patternFill>
    </fill>
  </fills>
  <borders count="134">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ashed">
        <color indexed="64"/>
      </right>
      <top/>
      <bottom style="medium">
        <color indexed="64"/>
      </bottom>
      <diagonal/>
    </border>
    <border>
      <left/>
      <right style="dashed">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double">
        <color indexed="64"/>
      </bottom>
      <diagonal/>
    </border>
    <border>
      <left style="dashed">
        <color indexed="64"/>
      </left>
      <right/>
      <top style="thin">
        <color indexed="64"/>
      </top>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bottom style="thin">
        <color theme="1" tint="0.249977111117893"/>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medium">
        <color indexed="64"/>
      </left>
      <right style="thin">
        <color indexed="64"/>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style="medium">
        <color indexed="64"/>
      </left>
      <right/>
      <top/>
      <bottom/>
      <diagonal/>
    </border>
    <border>
      <left style="thin">
        <color theme="1" tint="0.499984740745262"/>
      </left>
      <right/>
      <top/>
      <bottom/>
      <diagonal/>
    </border>
    <border>
      <left/>
      <right style="thin">
        <color theme="1"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dashed">
        <color indexed="64"/>
      </left>
      <right/>
      <top style="medium">
        <color indexed="64"/>
      </top>
      <bottom/>
      <diagonal/>
    </border>
    <border>
      <left style="thin">
        <color indexed="64"/>
      </left>
      <right style="dashed">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style="medium">
        <color indexed="64"/>
      </top>
      <bottom style="double">
        <color indexed="64"/>
      </bottom>
      <diagonal/>
    </border>
    <border>
      <left/>
      <right style="dashed">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thin">
        <color indexed="64"/>
      </right>
      <top/>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bottom style="thin">
        <color theme="1" tint="0.249977111117893"/>
      </bottom>
      <diagonal/>
    </border>
    <border>
      <left style="medium">
        <color indexed="64"/>
      </left>
      <right style="medium">
        <color indexed="64"/>
      </right>
      <top style="medium">
        <color indexed="64"/>
      </top>
      <bottom style="medium">
        <color indexed="64"/>
      </bottom>
      <diagonal/>
    </border>
    <border>
      <left style="thin">
        <color theme="1" tint="0.249977111117893"/>
      </left>
      <right/>
      <top style="thin">
        <color indexed="64"/>
      </top>
      <bottom style="thin">
        <color indexed="64"/>
      </bottom>
      <diagonal/>
    </border>
    <border>
      <left style="thin">
        <color theme="1" tint="0.249977111117893"/>
      </left>
      <right/>
      <top style="thin">
        <color indexed="64"/>
      </top>
      <bottom style="thin">
        <color theme="1" tint="0.249977111117893"/>
      </bottom>
      <diagonal/>
    </border>
    <border>
      <left style="thin">
        <color theme="1" tint="0.249977111117893"/>
      </left>
      <right style="thin">
        <color theme="1" tint="0.249977111117893"/>
      </right>
      <top style="thin">
        <color indexed="64"/>
      </top>
      <bottom style="thin">
        <color theme="1" tint="0.249977111117893"/>
      </bottom>
      <diagonal/>
    </border>
    <border>
      <left style="thin">
        <color theme="1" tint="0.249977111117893"/>
      </left>
      <right/>
      <top style="thin">
        <color theme="1" tint="0.249977111117893"/>
      </top>
      <bottom style="thin">
        <color indexed="64"/>
      </bottom>
      <diagonal/>
    </border>
    <border>
      <left style="thin">
        <color theme="1" tint="0.249977111117893"/>
      </left>
      <right/>
      <top style="thin">
        <color theme="1" tint="0.249977111117893"/>
      </top>
      <bottom/>
      <diagonal/>
    </border>
    <border>
      <left style="thin">
        <color theme="1" tint="0.249977111117893"/>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theme="1" tint="0.249977111117893"/>
      </bottom>
      <diagonal/>
    </border>
    <border>
      <left/>
      <right/>
      <top style="thin">
        <color indexed="64"/>
      </top>
      <bottom style="thin">
        <color theme="1" tint="0.249977111117893"/>
      </bottom>
      <diagonal/>
    </border>
    <border>
      <left/>
      <right/>
      <top style="thin">
        <color theme="1" tint="0.249977111117893"/>
      </top>
      <bottom style="thin">
        <color indexed="64"/>
      </bottom>
      <diagonal/>
    </border>
    <border>
      <left/>
      <right style="thin">
        <color theme="1" tint="0.249977111117893"/>
      </right>
      <top style="thin">
        <color theme="1" tint="0.249977111117893"/>
      </top>
      <bottom style="thin">
        <color indexed="64"/>
      </bottom>
      <diagonal/>
    </border>
    <border>
      <left/>
      <right style="thin">
        <color theme="1" tint="0.249977111117893"/>
      </right>
      <top style="thin">
        <color indexed="64"/>
      </top>
      <bottom style="thin">
        <color indexed="64"/>
      </bottom>
      <diagonal/>
    </border>
    <border>
      <left style="thin">
        <color theme="1" tint="0.249977111117893"/>
      </left>
      <right/>
      <top style="thin">
        <color indexed="64"/>
      </top>
      <bottom/>
      <diagonal/>
    </border>
    <border>
      <left/>
      <right style="medium">
        <color indexed="64"/>
      </right>
      <top style="double">
        <color indexed="64"/>
      </top>
      <bottom/>
      <diagonal/>
    </border>
  </borders>
  <cellStyleXfs count="4">
    <xf numFmtId="0" fontId="0" fillId="0" borderId="0"/>
    <xf numFmtId="0" fontId="3" fillId="0" borderId="0">
      <alignment vertical="center"/>
    </xf>
    <xf numFmtId="0" fontId="2" fillId="0" borderId="0">
      <alignment vertical="center"/>
    </xf>
    <xf numFmtId="9" fontId="172" fillId="0" borderId="0" applyFont="0" applyFill="0" applyBorder="0" applyAlignment="0" applyProtection="0">
      <alignment vertical="center"/>
    </xf>
  </cellStyleXfs>
  <cellXfs count="1606">
    <xf numFmtId="0" fontId="0" fillId="0" borderId="0" xfId="0"/>
    <xf numFmtId="0" fontId="39" fillId="0" borderId="0" xfId="0" applyFont="1"/>
    <xf numFmtId="0" fontId="39" fillId="0" borderId="0" xfId="0" applyFont="1" applyProtection="1">
      <protection locked="0"/>
    </xf>
    <xf numFmtId="0" fontId="39" fillId="7" borderId="0" xfId="0" applyFont="1" applyFill="1" applyAlignment="1">
      <alignment horizontal="center"/>
    </xf>
    <xf numFmtId="0" fontId="39" fillId="7" borderId="0" xfId="0" applyFont="1" applyFill="1" applyAlignment="1" applyProtection="1">
      <alignment horizontal="center"/>
      <protection locked="0"/>
    </xf>
    <xf numFmtId="0" fontId="93" fillId="0" borderId="0" xfId="0" applyFont="1"/>
    <xf numFmtId="0" fontId="113" fillId="0" borderId="0" xfId="0" applyFont="1"/>
    <xf numFmtId="0" fontId="93" fillId="0" borderId="0" xfId="0" applyFont="1" applyAlignment="1">
      <alignment horizontal="right" vertical="center"/>
    </xf>
    <xf numFmtId="0" fontId="93" fillId="0" borderId="16" xfId="0" applyFont="1" applyBorder="1" applyAlignment="1">
      <alignment vertical="center"/>
    </xf>
    <xf numFmtId="0" fontId="133" fillId="0" borderId="0" xfId="1" applyFont="1">
      <alignment vertical="center"/>
    </xf>
    <xf numFmtId="0" fontId="134" fillId="0" borderId="0" xfId="0" applyFont="1"/>
    <xf numFmtId="0" fontId="133" fillId="0" borderId="0" xfId="1" applyFont="1" applyAlignment="1"/>
    <xf numFmtId="0" fontId="135" fillId="0" borderId="0" xfId="1" applyFont="1" applyAlignment="1"/>
    <xf numFmtId="0" fontId="135" fillId="0" borderId="0" xfId="0" applyFont="1"/>
    <xf numFmtId="0" fontId="134" fillId="0" borderId="0" xfId="0" applyFont="1" applyAlignment="1">
      <alignment vertical="center"/>
    </xf>
    <xf numFmtId="0" fontId="135" fillId="0" borderId="0" xfId="0" applyFont="1" applyAlignment="1">
      <alignment vertical="center"/>
    </xf>
    <xf numFmtId="0" fontId="136" fillId="0" borderId="0" xfId="1" applyFont="1">
      <alignment vertical="center"/>
    </xf>
    <xf numFmtId="0" fontId="0" fillId="0" borderId="8" xfId="0" applyBorder="1"/>
    <xf numFmtId="0" fontId="93" fillId="0" borderId="72" xfId="0" applyFont="1" applyBorder="1"/>
    <xf numFmtId="0" fontId="93" fillId="0" borderId="72" xfId="0" applyFont="1" applyBorder="1" applyAlignment="1">
      <alignment horizontal="center"/>
    </xf>
    <xf numFmtId="0" fontId="93" fillId="9" borderId="72" xfId="0" applyFont="1" applyFill="1" applyBorder="1"/>
    <xf numFmtId="0" fontId="93" fillId="9" borderId="72" xfId="0" applyFont="1" applyFill="1" applyBorder="1" applyAlignment="1">
      <alignment horizontal="center"/>
    </xf>
    <xf numFmtId="0" fontId="93" fillId="17" borderId="0" xfId="0" applyFont="1" applyFill="1"/>
    <xf numFmtId="0" fontId="93" fillId="0" borderId="0" xfId="0" applyFont="1" applyAlignment="1">
      <alignment vertical="center"/>
    </xf>
    <xf numFmtId="0" fontId="96" fillId="0" borderId="8" xfId="0" applyFont="1" applyBorder="1"/>
    <xf numFmtId="0" fontId="93" fillId="0" borderId="16" xfId="0" applyFont="1" applyBorder="1"/>
    <xf numFmtId="0" fontId="93" fillId="0" borderId="29" xfId="0" applyFont="1" applyBorder="1"/>
    <xf numFmtId="184" fontId="96" fillId="0" borderId="16" xfId="0" applyNumberFormat="1" applyFont="1" applyBorder="1" applyAlignment="1" applyProtection="1">
      <alignment horizontal="center" vertical="center"/>
      <protection locked="0"/>
    </xf>
    <xf numFmtId="186" fontId="96" fillId="0" borderId="16" xfId="0" applyNumberFormat="1" applyFont="1" applyBorder="1" applyAlignment="1" applyProtection="1">
      <alignment horizontal="center" vertical="center"/>
      <protection locked="0"/>
    </xf>
    <xf numFmtId="0" fontId="132" fillId="2" borderId="28" xfId="1" applyFont="1" applyFill="1" applyBorder="1" applyAlignment="1">
      <alignment horizontal="distributed" vertical="center" wrapText="1" indent="3"/>
    </xf>
    <xf numFmtId="0" fontId="132" fillId="2" borderId="28" xfId="1" applyFont="1" applyFill="1" applyBorder="1" applyAlignment="1">
      <alignment horizontal="distributed" vertical="center" wrapText="1" indent="2"/>
    </xf>
    <xf numFmtId="0" fontId="93" fillId="0" borderId="0" xfId="0" applyFont="1" applyAlignment="1">
      <alignment horizontal="center" wrapText="1"/>
    </xf>
    <xf numFmtId="49" fontId="2" fillId="6" borderId="16" xfId="2" applyNumberFormat="1" applyFill="1" applyBorder="1" applyAlignment="1">
      <alignment horizontal="center" vertical="top"/>
    </xf>
    <xf numFmtId="0" fontId="2" fillId="6" borderId="16" xfId="2" applyFill="1" applyBorder="1" applyAlignment="1">
      <alignment horizontal="center" vertical="top"/>
    </xf>
    <xf numFmtId="0" fontId="2" fillId="6" borderId="16" xfId="2" applyFill="1" applyBorder="1" applyAlignment="1">
      <alignment horizontal="center" vertical="center"/>
    </xf>
    <xf numFmtId="0" fontId="2" fillId="0" borderId="0" xfId="2">
      <alignment vertical="center"/>
    </xf>
    <xf numFmtId="0" fontId="2" fillId="0" borderId="16" xfId="2" applyBorder="1">
      <alignment vertical="center"/>
    </xf>
    <xf numFmtId="49" fontId="2" fillId="0" borderId="16" xfId="2" applyNumberFormat="1" applyBorder="1" applyAlignment="1">
      <alignment horizontal="center" vertical="top"/>
    </xf>
    <xf numFmtId="0" fontId="2" fillId="0" borderId="16" xfId="2" applyBorder="1" applyAlignment="1">
      <alignment horizontal="left" vertical="top"/>
    </xf>
    <xf numFmtId="49" fontId="2" fillId="0" borderId="0" xfId="2" applyNumberFormat="1" applyAlignment="1">
      <alignment horizontal="center" vertical="top"/>
    </xf>
    <xf numFmtId="0" fontId="2" fillId="0" borderId="0" xfId="2" applyAlignment="1">
      <alignment horizontal="left" vertical="top"/>
    </xf>
    <xf numFmtId="0" fontId="163" fillId="0" borderId="0" xfId="0" applyFont="1"/>
    <xf numFmtId="0" fontId="164" fillId="0" borderId="0" xfId="0" applyFont="1"/>
    <xf numFmtId="0" fontId="165" fillId="0" borderId="0" xfId="0" applyFont="1"/>
    <xf numFmtId="0" fontId="24" fillId="0" borderId="0" xfId="1" applyFont="1" applyAlignment="1">
      <alignment horizontal="left" vertical="center" wrapText="1"/>
    </xf>
    <xf numFmtId="0" fontId="105" fillId="0" borderId="0" xfId="1" applyFont="1" applyAlignment="1">
      <alignment horizontal="left" vertical="center" wrapText="1"/>
    </xf>
    <xf numFmtId="0" fontId="24" fillId="0" borderId="0" xfId="1" applyFont="1">
      <alignment vertical="center"/>
    </xf>
    <xf numFmtId="0" fontId="116" fillId="0" borderId="0" xfId="1" applyFont="1" applyAlignment="1">
      <alignment horizontal="right" vertical="top"/>
    </xf>
    <xf numFmtId="0" fontId="11" fillId="0" borderId="0" xfId="1" applyFont="1" applyAlignment="1">
      <alignment vertical="center" wrapText="1"/>
    </xf>
    <xf numFmtId="0" fontId="39" fillId="0" borderId="0" xfId="1" applyFont="1">
      <alignment vertical="center"/>
    </xf>
    <xf numFmtId="179" fontId="11" fillId="0" borderId="0" xfId="1" applyNumberFormat="1" applyFont="1">
      <alignment vertical="center"/>
    </xf>
    <xf numFmtId="0" fontId="11" fillId="0" borderId="0" xfId="1" applyFont="1">
      <alignment vertical="center"/>
    </xf>
    <xf numFmtId="182" fontId="39" fillId="0" borderId="0" xfId="1" applyNumberFormat="1" applyFont="1" applyAlignment="1"/>
    <xf numFmtId="0" fontId="32" fillId="0" borderId="0" xfId="1" applyFont="1" applyAlignment="1">
      <alignment vertical="center" wrapText="1"/>
    </xf>
    <xf numFmtId="0" fontId="34" fillId="0" borderId="0" xfId="1" applyFont="1" applyAlignment="1">
      <alignment vertical="center" wrapText="1"/>
    </xf>
    <xf numFmtId="0" fontId="74" fillId="0" borderId="0" xfId="1" applyFont="1" applyAlignment="1">
      <alignment horizontal="center" vertical="center" wrapText="1"/>
    </xf>
    <xf numFmtId="0" fontId="31" fillId="0" borderId="0" xfId="1" applyFont="1" applyAlignment="1">
      <alignment vertical="center" wrapText="1"/>
    </xf>
    <xf numFmtId="0" fontId="11" fillId="0" borderId="0" xfId="0" applyFont="1" applyAlignment="1">
      <alignment vertical="center"/>
    </xf>
    <xf numFmtId="0" fontId="11" fillId="0" borderId="0" xfId="1" applyFont="1" applyAlignment="1">
      <alignment wrapText="1"/>
    </xf>
    <xf numFmtId="0" fontId="11" fillId="0" borderId="0" xfId="1" applyFont="1" applyAlignment="1">
      <alignment vertical="top" wrapText="1"/>
    </xf>
    <xf numFmtId="0" fontId="32" fillId="0" borderId="0" xfId="1" applyFont="1" applyAlignment="1"/>
    <xf numFmtId="0" fontId="11" fillId="0" borderId="63" xfId="0" applyFont="1" applyBorder="1" applyAlignment="1">
      <alignment vertical="center"/>
    </xf>
    <xf numFmtId="0" fontId="11" fillId="0" borderId="64" xfId="0" applyFont="1" applyBorder="1" applyAlignment="1">
      <alignment vertical="center"/>
    </xf>
    <xf numFmtId="0" fontId="26" fillId="0" borderId="64" xfId="1" applyFont="1" applyBorder="1" applyAlignment="1">
      <alignment horizontal="right" vertical="center"/>
    </xf>
    <xf numFmtId="0" fontId="11" fillId="0" borderId="65" xfId="1" applyFont="1" applyBorder="1" applyAlignment="1">
      <alignment vertical="center" wrapText="1"/>
    </xf>
    <xf numFmtId="0" fontId="93" fillId="0" borderId="0" xfId="0" applyFont="1" applyAlignment="1">
      <alignment horizontal="left" vertical="center" wrapText="1" indent="1"/>
    </xf>
    <xf numFmtId="0" fontId="92" fillId="0" borderId="0" xfId="1" applyFont="1" applyAlignment="1">
      <alignment horizontal="left" vertical="center" wrapText="1" indent="3"/>
    </xf>
    <xf numFmtId="0" fontId="93" fillId="0" borderId="0" xfId="0" applyFont="1" applyAlignment="1">
      <alignment horizontal="center" vertical="center" wrapText="1"/>
    </xf>
    <xf numFmtId="0" fontId="11" fillId="0" borderId="0" xfId="1" applyFont="1" applyAlignment="1">
      <alignment horizontal="center" vertical="center" wrapText="1"/>
    </xf>
    <xf numFmtId="0" fontId="9" fillId="0" borderId="51" xfId="1" applyFont="1" applyBorder="1" applyAlignment="1">
      <alignment horizontal="center" vertical="center"/>
    </xf>
    <xf numFmtId="0" fontId="0" fillId="0" borderId="0" xfId="0" applyAlignment="1">
      <alignment vertical="center"/>
    </xf>
    <xf numFmtId="0" fontId="26" fillId="0" borderId="44" xfId="1" applyFont="1" applyBorder="1" applyAlignment="1">
      <alignment horizontal="right" vertical="center"/>
    </xf>
    <xf numFmtId="0" fontId="94" fillId="0" borderId="0" xfId="1" applyFont="1" applyAlignment="1">
      <alignment horizontal="left" vertical="center" indent="3"/>
    </xf>
    <xf numFmtId="0" fontId="108" fillId="0" borderId="0" xfId="1" applyFont="1" applyAlignment="1">
      <alignment horizontal="center" vertical="center"/>
    </xf>
    <xf numFmtId="0" fontId="9" fillId="0" borderId="0" xfId="1" applyFont="1" applyAlignment="1">
      <alignment horizontal="center" vertical="center" wrapText="1"/>
    </xf>
    <xf numFmtId="182" fontId="94" fillId="2" borderId="28" xfId="0" applyNumberFormat="1" applyFont="1" applyFill="1" applyBorder="1" applyAlignment="1">
      <alignment horizontal="center" vertical="center" wrapText="1"/>
    </xf>
    <xf numFmtId="0" fontId="11" fillId="0" borderId="51" xfId="0" applyFont="1" applyBorder="1" applyAlignment="1">
      <alignment vertical="center"/>
    </xf>
    <xf numFmtId="0" fontId="17" fillId="0" borderId="0" xfId="1" applyFont="1" applyAlignment="1">
      <alignment horizontal="left" vertical="center"/>
    </xf>
    <xf numFmtId="0" fontId="13" fillId="0" borderId="0" xfId="1" applyFont="1" applyAlignment="1">
      <alignment horizontal="left" vertical="center"/>
    </xf>
    <xf numFmtId="0" fontId="9" fillId="0" borderId="0" xfId="1" applyFont="1" applyAlignment="1">
      <alignment vertical="center" wrapText="1"/>
    </xf>
    <xf numFmtId="0" fontId="9" fillId="0" borderId="51" xfId="1" applyFont="1" applyBorder="1">
      <alignment vertical="center"/>
    </xf>
    <xf numFmtId="0" fontId="9" fillId="0" borderId="44" xfId="1" applyFont="1" applyBorder="1" applyAlignment="1">
      <alignment vertical="center" wrapText="1"/>
    </xf>
    <xf numFmtId="0" fontId="19" fillId="0" borderId="0" xfId="1" applyFont="1" applyAlignment="1">
      <alignment horizontal="center" vertical="center"/>
    </xf>
    <xf numFmtId="0" fontId="8" fillId="0" borderId="0" xfId="1" applyFont="1" applyAlignment="1">
      <alignment vertical="center" wrapText="1"/>
    </xf>
    <xf numFmtId="0" fontId="9" fillId="0" borderId="51" xfId="1" applyFont="1" applyBorder="1" applyAlignment="1">
      <alignment vertical="center" wrapText="1"/>
    </xf>
    <xf numFmtId="0" fontId="92" fillId="0" borderId="0" xfId="1" applyFont="1" applyAlignment="1">
      <alignment horizontal="distributed" vertical="center" wrapText="1" indent="6"/>
    </xf>
    <xf numFmtId="0" fontId="92" fillId="0" borderId="0" xfId="1" applyFont="1" applyAlignment="1">
      <alignment horizontal="left" vertical="center" wrapText="1" indent="1"/>
    </xf>
    <xf numFmtId="0" fontId="107" fillId="0" borderId="0" xfId="1" applyFont="1" applyAlignment="1">
      <alignment horizontal="left" vertical="top"/>
    </xf>
    <xf numFmtId="0" fontId="18" fillId="0" borderId="0" xfId="1" applyFont="1">
      <alignment vertical="center"/>
    </xf>
    <xf numFmtId="0" fontId="107" fillId="0" borderId="0" xfId="1" applyFont="1" applyAlignment="1">
      <alignment horizontal="right" vertical="top"/>
    </xf>
    <xf numFmtId="0" fontId="9" fillId="0" borderId="66" xfId="1" applyFont="1" applyBorder="1" applyAlignment="1">
      <alignment vertical="center" wrapText="1"/>
    </xf>
    <xf numFmtId="0" fontId="9" fillId="0" borderId="60" xfId="1" applyFont="1" applyBorder="1" applyAlignment="1">
      <alignment vertical="center" wrapText="1"/>
    </xf>
    <xf numFmtId="0" fontId="9" fillId="0" borderId="67" xfId="1" applyFont="1" applyBorder="1" applyAlignment="1">
      <alignment vertical="center" wrapText="1"/>
    </xf>
    <xf numFmtId="0" fontId="0" fillId="0" borderId="0" xfId="0" applyAlignment="1">
      <alignment horizontal="center" vertical="center" wrapText="1"/>
    </xf>
    <xf numFmtId="0" fontId="90" fillId="0" borderId="0" xfId="1" applyFont="1" applyAlignment="1">
      <alignment horizontal="center" vertical="center" wrapText="1"/>
    </xf>
    <xf numFmtId="0" fontId="0" fillId="0" borderId="0" xfId="0" applyAlignment="1">
      <alignment vertical="center" wrapText="1"/>
    </xf>
    <xf numFmtId="0" fontId="91" fillId="0" borderId="0" xfId="0" applyFont="1" applyAlignment="1">
      <alignment horizontal="center" vertical="center"/>
    </xf>
    <xf numFmtId="0" fontId="86" fillId="0" borderId="0" xfId="0" applyFont="1" applyAlignment="1">
      <alignment horizontal="center" vertical="center"/>
    </xf>
    <xf numFmtId="0" fontId="33" fillId="0" borderId="0" xfId="0" applyFont="1" applyAlignment="1">
      <alignment horizontal="center" vertical="center"/>
    </xf>
    <xf numFmtId="0" fontId="159" fillId="0" borderId="0" xfId="0" applyFont="1"/>
    <xf numFmtId="0" fontId="0" fillId="0" borderId="0" xfId="0" applyAlignment="1">
      <alignment horizontal="center" vertical="center"/>
    </xf>
    <xf numFmtId="0" fontId="18" fillId="0" borderId="0" xfId="1" applyFont="1" applyAlignment="1">
      <alignment horizontal="center" vertical="center"/>
    </xf>
    <xf numFmtId="0" fontId="106" fillId="0" borderId="0" xfId="0" applyFont="1"/>
    <xf numFmtId="0" fontId="96" fillId="0" borderId="0" xfId="0" applyFont="1" applyAlignment="1">
      <alignment horizontal="left"/>
    </xf>
    <xf numFmtId="0" fontId="97" fillId="0" borderId="64" xfId="0" applyFont="1" applyBorder="1" applyAlignment="1">
      <alignment horizontal="left" vertical="center"/>
    </xf>
    <xf numFmtId="0" fontId="0" fillId="0" borderId="64" xfId="0" applyBorder="1" applyAlignment="1">
      <alignment horizontal="center" vertical="center"/>
    </xf>
    <xf numFmtId="0" fontId="18" fillId="0" borderId="64" xfId="1" applyFont="1" applyBorder="1" applyAlignment="1">
      <alignment horizontal="center" vertical="center"/>
    </xf>
    <xf numFmtId="181" fontId="27" fillId="0" borderId="64" xfId="1" applyNumberFormat="1" applyFont="1" applyBorder="1">
      <alignment vertical="center"/>
    </xf>
    <xf numFmtId="0" fontId="13" fillId="0" borderId="64" xfId="1" applyFont="1" applyBorder="1" applyAlignment="1">
      <alignment horizontal="left" vertical="center"/>
    </xf>
    <xf numFmtId="0" fontId="11" fillId="0" borderId="64" xfId="1" applyFont="1" applyBorder="1" applyAlignment="1">
      <alignment horizontal="center" vertical="center" wrapText="1"/>
    </xf>
    <xf numFmtId="0" fontId="9"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108" fillId="0" borderId="0" xfId="1" applyFont="1" applyAlignment="1">
      <alignment horizontal="center" vertical="center" wrapText="1"/>
    </xf>
    <xf numFmtId="184" fontId="14" fillId="0" borderId="16" xfId="0" applyNumberFormat="1" applyFont="1" applyBorder="1" applyAlignment="1">
      <alignment horizontal="center"/>
    </xf>
    <xf numFmtId="177" fontId="28" fillId="0" borderId="0" xfId="1" applyNumberFormat="1" applyFont="1" applyAlignment="1">
      <alignment vertical="center" wrapText="1"/>
    </xf>
    <xf numFmtId="178" fontId="24" fillId="0" borderId="0" xfId="1" applyNumberFormat="1" applyFont="1" applyAlignment="1">
      <alignment vertical="center" wrapText="1"/>
    </xf>
    <xf numFmtId="177" fontId="12" fillId="0" borderId="0" xfId="1" applyNumberFormat="1" applyFont="1" applyAlignment="1">
      <alignment vertical="center" wrapText="1"/>
    </xf>
    <xf numFmtId="176" fontId="29" fillId="0" borderId="0" xfId="1" applyNumberFormat="1" applyFont="1" applyAlignment="1">
      <alignment vertical="center" wrapText="1"/>
    </xf>
    <xf numFmtId="0" fontId="11" fillId="0" borderId="0" xfId="0" applyFont="1" applyAlignment="1">
      <alignment vertical="center" wrapText="1" shrinkToFit="1"/>
    </xf>
    <xf numFmtId="0" fontId="97" fillId="0" borderId="0" xfId="0" applyFont="1" applyAlignment="1">
      <alignment horizontal="left" vertical="center"/>
    </xf>
    <xf numFmtId="179" fontId="20" fillId="0" borderId="0" xfId="0" applyNumberFormat="1" applyFont="1" applyAlignment="1">
      <alignment horizontal="center" vertical="center" shrinkToFit="1"/>
    </xf>
    <xf numFmtId="178" fontId="27" fillId="0" borderId="0" xfId="1" applyNumberFormat="1" applyFont="1">
      <alignment vertical="center"/>
    </xf>
    <xf numFmtId="0" fontId="9" fillId="0" borderId="44" xfId="1" applyFont="1" applyBorder="1" applyAlignment="1">
      <alignment horizontal="center" vertical="center" wrapText="1"/>
    </xf>
    <xf numFmtId="0" fontId="24" fillId="0" borderId="0" xfId="1" applyFont="1" applyAlignment="1">
      <alignment vertical="center" wrapText="1"/>
    </xf>
    <xf numFmtId="177" fontId="24" fillId="0" borderId="0" xfId="1" applyNumberFormat="1" applyFont="1" applyAlignment="1">
      <alignment vertical="center" wrapText="1"/>
    </xf>
    <xf numFmtId="176" fontId="30" fillId="0" borderId="0" xfId="1" applyNumberFormat="1" applyFont="1" applyAlignment="1">
      <alignment vertical="center" wrapText="1"/>
    </xf>
    <xf numFmtId="0" fontId="11" fillId="0" borderId="0" xfId="0" applyFont="1" applyAlignment="1">
      <alignment vertical="top" wrapText="1"/>
    </xf>
    <xf numFmtId="0" fontId="11" fillId="0" borderId="0" xfId="1" applyFont="1" applyAlignment="1">
      <alignment horizontal="left" vertical="center" wrapText="1"/>
    </xf>
    <xf numFmtId="0" fontId="22" fillId="0" borderId="0" xfId="1" applyFont="1" applyAlignment="1">
      <alignment horizontal="center" vertical="center"/>
    </xf>
    <xf numFmtId="178" fontId="27" fillId="0" borderId="0" xfId="1" applyNumberFormat="1" applyFont="1" applyAlignment="1">
      <alignment horizontal="center" vertical="center"/>
    </xf>
    <xf numFmtId="178" fontId="27" fillId="0" borderId="44" xfId="1" applyNumberFormat="1" applyFont="1" applyBorder="1" applyAlignment="1">
      <alignment horizontal="center" vertical="center"/>
    </xf>
    <xf numFmtId="0" fontId="10" fillId="0" borderId="0" xfId="1" applyFont="1" applyAlignment="1">
      <alignment vertical="center" wrapText="1"/>
    </xf>
    <xf numFmtId="0" fontId="95" fillId="0" borderId="60" xfId="0" applyFont="1" applyBorder="1" applyAlignment="1">
      <alignment horizontal="left" vertical="center"/>
    </xf>
    <xf numFmtId="0" fontId="0" fillId="0" borderId="60" xfId="0" applyBorder="1" applyAlignment="1">
      <alignment horizontal="center" vertical="center"/>
    </xf>
    <xf numFmtId="0" fontId="24" fillId="0" borderId="60" xfId="1" applyFont="1" applyBorder="1">
      <alignment vertical="center"/>
    </xf>
    <xf numFmtId="0" fontId="24" fillId="0" borderId="67" xfId="1" applyFont="1" applyBorder="1">
      <alignment vertical="center"/>
    </xf>
    <xf numFmtId="177" fontId="24" fillId="0" borderId="0" xfId="1" applyNumberFormat="1" applyFont="1">
      <alignment vertical="center"/>
    </xf>
    <xf numFmtId="0" fontId="24" fillId="0" borderId="0" xfId="1" applyFont="1" applyAlignment="1">
      <alignment horizontal="right" vertical="top" wrapText="1"/>
    </xf>
    <xf numFmtId="0" fontId="10" fillId="0" borderId="0" xfId="1" applyFont="1" applyAlignment="1">
      <alignment horizontal="right" vertical="top" wrapText="1"/>
    </xf>
    <xf numFmtId="0" fontId="72" fillId="0" borderId="0" xfId="1" applyFont="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left" vertical="top"/>
    </xf>
    <xf numFmtId="0" fontId="11" fillId="0" borderId="0" xfId="0" applyFont="1" applyAlignment="1">
      <alignment horizontal="right" vertical="top"/>
    </xf>
    <xf numFmtId="0" fontId="24" fillId="0" borderId="0" xfId="1" applyFont="1" applyAlignment="1">
      <alignment horizontal="right" vertical="top"/>
    </xf>
    <xf numFmtId="0" fontId="11" fillId="0" borderId="0" xfId="0" applyFont="1" applyAlignment="1">
      <alignment horizontal="right" vertical="top" wrapText="1"/>
    </xf>
    <xf numFmtId="0" fontId="11" fillId="0" borderId="0" xfId="1" applyFont="1" applyAlignment="1">
      <alignment horizontal="right" vertical="top" wrapText="1"/>
    </xf>
    <xf numFmtId="180" fontId="11" fillId="0" borderId="0" xfId="1" applyNumberFormat="1" applyFont="1" applyAlignment="1">
      <alignment horizontal="right" vertical="top" wrapText="1"/>
    </xf>
    <xf numFmtId="0" fontId="14" fillId="0" borderId="0" xfId="1" applyFont="1" applyAlignment="1">
      <alignment vertical="center" wrapText="1"/>
    </xf>
    <xf numFmtId="0" fontId="11" fillId="0" borderId="0" xfId="1" applyFont="1" applyAlignment="1">
      <alignment horizontal="left" vertical="center"/>
    </xf>
    <xf numFmtId="0" fontId="39" fillId="0" borderId="0" xfId="1" applyFont="1" applyAlignment="1">
      <alignment horizontal="center" vertical="center" wrapText="1"/>
    </xf>
    <xf numFmtId="0" fontId="11" fillId="0" borderId="0" xfId="1" applyFont="1" applyAlignment="1">
      <alignment horizontal="center" vertical="center"/>
    </xf>
    <xf numFmtId="0" fontId="104" fillId="0" borderId="63" xfId="0" applyFont="1" applyBorder="1" applyAlignment="1" applyProtection="1">
      <alignment horizontal="center" vertical="center"/>
      <protection locked="0"/>
    </xf>
    <xf numFmtId="0" fontId="104" fillId="0" borderId="51" xfId="0" applyFont="1" applyBorder="1" applyAlignment="1" applyProtection="1">
      <alignment horizontal="center" vertical="center"/>
      <protection locked="0"/>
    </xf>
    <xf numFmtId="0" fontId="104" fillId="0" borderId="66" xfId="0" applyFont="1" applyBorder="1" applyAlignment="1" applyProtection="1">
      <alignment horizontal="center" vertical="center"/>
      <protection locked="0"/>
    </xf>
    <xf numFmtId="0" fontId="116" fillId="3" borderId="8" xfId="1" applyFont="1" applyFill="1" applyBorder="1" applyAlignment="1" applyProtection="1">
      <alignment horizontal="center" vertical="center" wrapText="1"/>
      <protection locked="0"/>
    </xf>
    <xf numFmtId="0" fontId="124" fillId="8" borderId="18" xfId="1" applyFont="1" applyFill="1" applyBorder="1" applyAlignment="1" applyProtection="1">
      <alignment horizontal="center" shrinkToFit="1"/>
      <protection locked="0"/>
    </xf>
    <xf numFmtId="0" fontId="44" fillId="0" borderId="6" xfId="0" applyFont="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69" fillId="0" borderId="6" xfId="0" applyFont="1" applyBorder="1" applyAlignment="1" applyProtection="1">
      <alignment horizontal="center" vertical="center"/>
      <protection locked="0"/>
    </xf>
    <xf numFmtId="183" fontId="52" fillId="0" borderId="8" xfId="1" applyNumberFormat="1" applyFont="1" applyBorder="1" applyAlignment="1" applyProtection="1">
      <alignment horizontal="center" vertical="center"/>
      <protection locked="0"/>
    </xf>
    <xf numFmtId="0" fontId="44" fillId="0" borderId="59" xfId="0" applyFont="1" applyBorder="1" applyAlignment="1" applyProtection="1">
      <alignment horizontal="center" vertical="center"/>
      <protection locked="0"/>
    </xf>
    <xf numFmtId="183" fontId="62" fillId="0" borderId="8" xfId="1" applyNumberFormat="1"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44" fillId="11" borderId="12" xfId="0" applyFont="1" applyFill="1" applyBorder="1" applyAlignment="1" applyProtection="1">
      <alignment horizontal="center" vertical="center"/>
      <protection locked="0"/>
    </xf>
    <xf numFmtId="0" fontId="44" fillId="11" borderId="1" xfId="0" applyFont="1" applyFill="1" applyBorder="1" applyAlignment="1" applyProtection="1">
      <alignment horizontal="center" vertical="center"/>
      <protection locked="0"/>
    </xf>
    <xf numFmtId="0" fontId="44" fillId="11" borderId="14" xfId="0" applyFont="1" applyFill="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protection locked="0"/>
    </xf>
    <xf numFmtId="3" fontId="31" fillId="18" borderId="8" xfId="1" applyNumberFormat="1" applyFont="1" applyFill="1" applyBorder="1" applyAlignment="1" applyProtection="1">
      <alignment horizontal="right" vertical="center"/>
      <protection locked="0"/>
    </xf>
    <xf numFmtId="0" fontId="44" fillId="11" borderId="12" xfId="0" applyFont="1" applyFill="1" applyBorder="1" applyAlignment="1" applyProtection="1">
      <alignment horizontal="right" vertical="center"/>
      <protection locked="0"/>
    </xf>
    <xf numFmtId="0" fontId="44" fillId="11" borderId="1" xfId="0" applyFont="1" applyFill="1" applyBorder="1" applyAlignment="1" applyProtection="1">
      <alignment horizontal="right" vertical="center"/>
      <protection locked="0"/>
    </xf>
    <xf numFmtId="0" fontId="44" fillId="0" borderId="60" xfId="0" applyFont="1" applyBorder="1" applyAlignment="1" applyProtection="1">
      <alignment horizontal="center" vertical="center"/>
      <protection locked="0"/>
    </xf>
    <xf numFmtId="0" fontId="44" fillId="0" borderId="60" xfId="0" applyFont="1" applyBorder="1" applyAlignment="1" applyProtection="1">
      <alignment vertical="center"/>
      <protection locked="0"/>
    </xf>
    <xf numFmtId="0" fontId="44" fillId="8" borderId="12" xfId="0" applyFont="1" applyFill="1" applyBorder="1" applyAlignment="1" applyProtection="1">
      <alignment horizontal="center" vertical="center"/>
      <protection locked="0"/>
    </xf>
    <xf numFmtId="0" fontId="44" fillId="8" borderId="12" xfId="0" applyFont="1" applyFill="1" applyBorder="1" applyAlignment="1" applyProtection="1">
      <alignment horizontal="right" vertical="center"/>
      <protection locked="0"/>
    </xf>
    <xf numFmtId="0" fontId="166" fillId="0" borderId="0" xfId="1" applyFont="1" applyAlignment="1">
      <alignment vertical="top"/>
    </xf>
    <xf numFmtId="0" fontId="166" fillId="0" borderId="0" xfId="1" applyFont="1" applyAlignment="1">
      <alignment horizontal="left" vertical="top"/>
    </xf>
    <xf numFmtId="0" fontId="167" fillId="21" borderId="0" xfId="0" applyFont="1" applyFill="1"/>
    <xf numFmtId="0" fontId="93" fillId="22" borderId="72" xfId="0" applyFont="1" applyFill="1" applyBorder="1" applyAlignment="1">
      <alignment horizontal="center"/>
    </xf>
    <xf numFmtId="0" fontId="93" fillId="22" borderId="29" xfId="0" applyFont="1" applyFill="1" applyBorder="1"/>
    <xf numFmtId="0" fontId="93" fillId="22" borderId="16" xfId="0" applyFont="1" applyFill="1" applyBorder="1"/>
    <xf numFmtId="186" fontId="14" fillId="0" borderId="16" xfId="0" applyNumberFormat="1" applyFont="1" applyBorder="1" applyAlignment="1" applyProtection="1">
      <alignment horizontal="center" shrinkToFit="1"/>
      <protection locked="0"/>
    </xf>
    <xf numFmtId="182" fontId="79" fillId="0" borderId="16" xfId="0" applyNumberFormat="1" applyFont="1" applyBorder="1" applyAlignment="1" applyProtection="1">
      <alignment horizontal="left" vertical="center" indent="1"/>
      <protection locked="0"/>
    </xf>
    <xf numFmtId="0" fontId="63" fillId="0" borderId="8" xfId="0" applyFont="1" applyBorder="1" applyAlignment="1" applyProtection="1">
      <alignment vertical="center"/>
      <protection locked="0"/>
    </xf>
    <xf numFmtId="188" fontId="31" fillId="18" borderId="8" xfId="1" applyNumberFormat="1" applyFont="1" applyFill="1" applyBorder="1" applyAlignment="1" applyProtection="1">
      <alignment horizontal="right" vertical="center" indent="1"/>
      <protection locked="0"/>
    </xf>
    <xf numFmtId="0" fontId="173" fillId="0" borderId="0" xfId="0" applyFont="1"/>
    <xf numFmtId="0" fontId="174" fillId="0" borderId="0" xfId="0" applyFont="1"/>
    <xf numFmtId="0" fontId="35" fillId="0" borderId="0" xfId="1" applyFont="1">
      <alignment vertical="center"/>
    </xf>
    <xf numFmtId="0" fontId="35" fillId="0" borderId="0" xfId="1" applyFont="1" applyAlignment="1">
      <alignment horizontal="left" vertical="center"/>
    </xf>
    <xf numFmtId="0" fontId="35" fillId="0" borderId="0" xfId="1" applyFont="1" applyAlignment="1">
      <alignment horizontal="left" vertical="top" wrapText="1" indent="1"/>
    </xf>
    <xf numFmtId="0" fontId="88" fillId="0" borderId="0" xfId="0" applyFont="1" applyAlignment="1">
      <alignment horizontal="left" vertical="top" wrapText="1" indent="1"/>
    </xf>
    <xf numFmtId="183" fontId="63" fillId="0" borderId="8" xfId="1" applyNumberFormat="1" applyFont="1" applyBorder="1" applyAlignment="1" applyProtection="1">
      <alignment horizontal="center" vertical="center"/>
      <protection locked="0"/>
    </xf>
    <xf numFmtId="183" fontId="55" fillId="0" borderId="8" xfId="1" applyNumberFormat="1" applyFont="1" applyBorder="1" applyAlignment="1" applyProtection="1">
      <alignment horizontal="center" vertical="center"/>
      <protection locked="0"/>
    </xf>
    <xf numFmtId="0" fontId="139" fillId="0" borderId="59" xfId="0" applyFont="1" applyBorder="1" applyAlignment="1" applyProtection="1">
      <alignment horizontal="center" vertical="center"/>
      <protection locked="0"/>
    </xf>
    <xf numFmtId="3" fontId="31" fillId="3" borderId="8" xfId="1" applyNumberFormat="1" applyFont="1" applyFill="1" applyBorder="1" applyAlignment="1" applyProtection="1">
      <alignment horizontal="right" vertical="center" indent="1"/>
      <protection locked="0"/>
    </xf>
    <xf numFmtId="0" fontId="88" fillId="3" borderId="8" xfId="0" applyFont="1" applyFill="1" applyBorder="1" applyAlignment="1" applyProtection="1">
      <alignment horizontal="right" vertical="center" indent="1"/>
      <protection locked="0"/>
    </xf>
    <xf numFmtId="183" fontId="55" fillId="16" borderId="8" xfId="1" applyNumberFormat="1" applyFont="1" applyFill="1" applyBorder="1" applyAlignment="1" applyProtection="1">
      <alignment horizontal="center" vertical="center"/>
      <protection locked="0"/>
    </xf>
    <xf numFmtId="0" fontId="35" fillId="3" borderId="8" xfId="0" applyFont="1" applyFill="1" applyBorder="1" applyAlignment="1" applyProtection="1">
      <alignment horizontal="right" vertical="center"/>
      <protection locked="0"/>
    </xf>
    <xf numFmtId="0" fontId="35" fillId="3" borderId="8" xfId="0" applyFont="1" applyFill="1" applyBorder="1" applyAlignment="1" applyProtection="1">
      <alignment horizontal="right" vertical="center" indent="1"/>
      <protection locked="0"/>
    </xf>
    <xf numFmtId="0" fontId="124" fillId="11" borderId="18" xfId="1" applyFont="1" applyFill="1" applyBorder="1" applyAlignment="1" applyProtection="1">
      <alignment horizontal="center" vertical="center"/>
      <protection locked="0"/>
    </xf>
    <xf numFmtId="0" fontId="124" fillId="11" borderId="18" xfId="1" applyFont="1" applyFill="1" applyBorder="1" applyAlignment="1" applyProtection="1">
      <alignment horizontal="center" shrinkToFit="1"/>
      <protection locked="0"/>
    </xf>
    <xf numFmtId="0" fontId="49" fillId="11" borderId="18" xfId="1" applyFont="1" applyFill="1" applyBorder="1" applyAlignment="1" applyProtection="1">
      <alignment horizontal="center" shrinkToFit="1"/>
      <protection locked="0"/>
    </xf>
    <xf numFmtId="0" fontId="44" fillId="0" borderId="0" xfId="0" applyFont="1" applyAlignment="1" applyProtection="1">
      <alignment horizontal="center" vertical="center"/>
      <protection locked="0"/>
    </xf>
    <xf numFmtId="0" fontId="44" fillId="11" borderId="0" xfId="0" applyFont="1" applyFill="1" applyAlignment="1" applyProtection="1">
      <alignment horizontal="center" vertical="center"/>
      <protection locked="0"/>
    </xf>
    <xf numFmtId="0" fontId="68" fillId="0" borderId="0" xfId="0" applyFont="1" applyAlignment="1" applyProtection="1">
      <alignment horizontal="center" vertical="center"/>
      <protection locked="0"/>
    </xf>
    <xf numFmtId="0" fontId="69" fillId="0" borderId="0" xfId="0" applyFont="1" applyAlignment="1" applyProtection="1">
      <alignment horizontal="center" vertical="center"/>
      <protection locked="0"/>
    </xf>
    <xf numFmtId="0" fontId="58" fillId="0" borderId="0" xfId="0" applyFont="1" applyAlignment="1" applyProtection="1">
      <alignment horizontal="center" vertical="center"/>
      <protection locked="0"/>
    </xf>
    <xf numFmtId="0" fontId="139" fillId="0" borderId="0" xfId="0" applyFont="1" applyAlignment="1" applyProtection="1">
      <alignment horizontal="center" vertical="center"/>
      <protection locked="0"/>
    </xf>
    <xf numFmtId="0" fontId="44" fillId="8" borderId="1" xfId="0" applyFont="1" applyFill="1" applyBorder="1" applyAlignment="1" applyProtection="1">
      <alignment horizontal="center" vertical="center"/>
      <protection locked="0"/>
    </xf>
    <xf numFmtId="0" fontId="44" fillId="8" borderId="1" xfId="0" applyFont="1" applyFill="1" applyBorder="1" applyAlignment="1" applyProtection="1">
      <alignment horizontal="right" vertical="center"/>
      <protection locked="0"/>
    </xf>
    <xf numFmtId="0" fontId="100" fillId="2" borderId="68" xfId="1" applyFont="1" applyFill="1" applyBorder="1" applyAlignment="1">
      <alignment horizontal="center" wrapText="1"/>
    </xf>
    <xf numFmtId="0" fontId="100" fillId="12" borderId="43" xfId="0" applyFont="1" applyFill="1" applyBorder="1" applyAlignment="1">
      <alignment horizontal="center" vertical="center" wrapText="1"/>
    </xf>
    <xf numFmtId="0" fontId="149" fillId="13" borderId="46" xfId="0" applyFont="1" applyFill="1" applyBorder="1" applyAlignment="1">
      <alignment horizontal="center"/>
    </xf>
    <xf numFmtId="0" fontId="99" fillId="0" borderId="46" xfId="0" applyFont="1" applyBorder="1" applyAlignment="1">
      <alignment horizontal="center" vertical="center"/>
    </xf>
    <xf numFmtId="0" fontId="99" fillId="0" borderId="0" xfId="1" applyFont="1" applyAlignment="1">
      <alignment horizontal="center" vertical="center" wrapText="1"/>
    </xf>
    <xf numFmtId="0" fontId="99" fillId="0" borderId="0" xfId="1" applyFont="1" applyAlignment="1">
      <alignment vertical="center" wrapText="1"/>
    </xf>
    <xf numFmtId="0" fontId="101" fillId="15" borderId="12" xfId="1" applyFont="1" applyFill="1" applyBorder="1" applyAlignment="1">
      <alignment horizontal="center" vertical="center" wrapText="1"/>
    </xf>
    <xf numFmtId="0" fontId="0" fillId="8" borderId="12" xfId="0" applyFill="1" applyBorder="1" applyAlignment="1">
      <alignment horizontal="center" wrapText="1"/>
    </xf>
    <xf numFmtId="0" fontId="154" fillId="8" borderId="13" xfId="0" applyFont="1" applyFill="1" applyBorder="1" applyAlignment="1">
      <alignment horizontal="right" vertical="center"/>
    </xf>
    <xf numFmtId="0" fontId="100" fillId="12" borderId="1" xfId="0" applyFont="1" applyFill="1" applyBorder="1" applyAlignment="1">
      <alignment horizontal="center" vertical="center" wrapText="1"/>
    </xf>
    <xf numFmtId="0" fontId="101" fillId="5" borderId="14" xfId="1" applyFont="1" applyFill="1" applyBorder="1" applyAlignment="1">
      <alignment horizontal="center" vertical="center" wrapText="1"/>
    </xf>
    <xf numFmtId="0" fontId="115" fillId="11" borderId="12" xfId="0" applyFont="1" applyFill="1" applyBorder="1" applyAlignment="1">
      <alignment wrapText="1"/>
    </xf>
    <xf numFmtId="0" fontId="154" fillId="11" borderId="13" xfId="0" applyFont="1" applyFill="1" applyBorder="1" applyAlignment="1">
      <alignment horizontal="right" vertical="center"/>
    </xf>
    <xf numFmtId="0" fontId="99" fillId="0" borderId="0" xfId="0" applyFont="1" applyAlignment="1">
      <alignment horizontal="center" vertical="center"/>
    </xf>
    <xf numFmtId="0" fontId="101" fillId="11" borderId="12" xfId="0" applyFont="1" applyFill="1" applyBorder="1" applyAlignment="1">
      <alignment horizontal="center" vertical="center" wrapText="1"/>
    </xf>
    <xf numFmtId="0" fontId="0" fillId="11" borderId="12" xfId="0" applyFill="1" applyBorder="1" applyAlignment="1">
      <alignment horizontal="center" vertical="center" wrapText="1"/>
    </xf>
    <xf numFmtId="0" fontId="102" fillId="10" borderId="14" xfId="0" applyFont="1" applyFill="1" applyBorder="1" applyAlignment="1">
      <alignment horizontal="center"/>
    </xf>
    <xf numFmtId="0" fontId="102" fillId="11" borderId="12" xfId="0" applyFont="1" applyFill="1" applyBorder="1" applyAlignment="1">
      <alignment horizontal="center"/>
    </xf>
    <xf numFmtId="0" fontId="0" fillId="11" borderId="12" xfId="0" applyFill="1" applyBorder="1" applyAlignment="1">
      <alignment horizontal="center"/>
    </xf>
    <xf numFmtId="0" fontId="0" fillId="11" borderId="15" xfId="0" applyFill="1" applyBorder="1" applyAlignment="1">
      <alignment horizontal="center"/>
    </xf>
    <xf numFmtId="0" fontId="158" fillId="8" borderId="47" xfId="0" applyFont="1" applyFill="1" applyBorder="1" applyAlignment="1">
      <alignment horizontal="center" vertical="center" wrapText="1"/>
    </xf>
    <xf numFmtId="0" fontId="72" fillId="5" borderId="49" xfId="1" applyFont="1" applyFill="1" applyBorder="1" applyAlignment="1">
      <alignment horizontal="center" vertical="center" wrapText="1"/>
    </xf>
    <xf numFmtId="0" fontId="142" fillId="8" borderId="47" xfId="0" applyFont="1" applyFill="1" applyBorder="1" applyAlignment="1">
      <alignment horizontal="center" vertical="center" shrinkToFit="1"/>
    </xf>
    <xf numFmtId="0" fontId="14" fillId="0" borderId="48" xfId="0" applyFont="1" applyBorder="1" applyAlignment="1">
      <alignment horizontal="center" vertical="center"/>
    </xf>
    <xf numFmtId="0" fontId="66" fillId="10" borderId="62" xfId="0" applyFont="1" applyFill="1" applyBorder="1" applyAlignment="1">
      <alignment horizontal="center" vertical="center" wrapText="1" shrinkToFit="1"/>
    </xf>
    <xf numFmtId="0" fontId="66" fillId="11" borderId="52" xfId="0" applyFont="1" applyFill="1" applyBorder="1" applyAlignment="1">
      <alignment horizontal="center" vertical="center" wrapText="1" shrinkToFit="1"/>
    </xf>
    <xf numFmtId="0" fontId="66" fillId="11" borderId="53" xfId="0" applyFont="1" applyFill="1" applyBorder="1" applyAlignment="1">
      <alignment horizontal="center" vertical="center" wrapText="1"/>
    </xf>
    <xf numFmtId="0" fontId="94" fillId="12" borderId="104" xfId="0" applyFont="1" applyFill="1" applyBorder="1" applyAlignment="1">
      <alignment horizontal="center" vertical="center" wrapText="1"/>
    </xf>
    <xf numFmtId="0" fontId="160" fillId="15" borderId="3" xfId="1" applyFont="1" applyFill="1" applyBorder="1" applyAlignment="1">
      <alignment horizontal="left" vertical="center"/>
    </xf>
    <xf numFmtId="0" fontId="0" fillId="8" borderId="105" xfId="0" applyFill="1" applyBorder="1" applyAlignment="1">
      <alignment horizontal="center" wrapText="1"/>
    </xf>
    <xf numFmtId="0" fontId="16" fillId="8" borderId="105" xfId="0" applyFont="1" applyFill="1" applyBorder="1" applyAlignment="1">
      <alignment horizontal="right"/>
    </xf>
    <xf numFmtId="0" fontId="158" fillId="8" borderId="106" xfId="0" applyFont="1" applyFill="1" applyBorder="1" applyAlignment="1">
      <alignment horizontal="center" vertical="center" wrapText="1"/>
    </xf>
    <xf numFmtId="0" fontId="72" fillId="15" borderId="105" xfId="1" applyFont="1" applyFill="1" applyBorder="1" applyAlignment="1">
      <alignment horizontal="center" vertical="center" wrapText="1"/>
    </xf>
    <xf numFmtId="0" fontId="143" fillId="13" borderId="105" xfId="0" applyFont="1" applyFill="1" applyBorder="1" applyAlignment="1">
      <alignment horizontal="center" vertical="center" wrapText="1"/>
    </xf>
    <xf numFmtId="0" fontId="160" fillId="11" borderId="105" xfId="0" applyFont="1" applyFill="1" applyBorder="1" applyAlignment="1">
      <alignment horizontal="center" wrapText="1"/>
    </xf>
    <xf numFmtId="0" fontId="88" fillId="11" borderId="105" xfId="0" applyFont="1" applyFill="1" applyBorder="1" applyAlignment="1">
      <alignment horizontal="center" wrapText="1"/>
    </xf>
    <xf numFmtId="0" fontId="16" fillId="11" borderId="105" xfId="0" applyFont="1" applyFill="1" applyBorder="1" applyAlignment="1">
      <alignment horizontal="right"/>
    </xf>
    <xf numFmtId="0" fontId="14" fillId="0" borderId="105" xfId="0" applyFont="1" applyBorder="1" applyAlignment="1">
      <alignment horizontal="center" vertical="center"/>
    </xf>
    <xf numFmtId="0" fontId="111" fillId="14" borderId="105" xfId="0" applyFont="1" applyFill="1" applyBorder="1" applyAlignment="1">
      <alignment horizontal="center" vertical="center"/>
    </xf>
    <xf numFmtId="0" fontId="0" fillId="11" borderId="105" xfId="0" applyFill="1" applyBorder="1" applyAlignment="1">
      <alignment horizontal="center" vertical="center" wrapText="1"/>
    </xf>
    <xf numFmtId="0" fontId="66" fillId="10" borderId="105" xfId="0" applyFont="1" applyFill="1" applyBorder="1" applyAlignment="1">
      <alignment horizontal="center" vertical="center" wrapText="1" shrinkToFit="1"/>
    </xf>
    <xf numFmtId="0" fontId="66" fillId="2" borderId="107" xfId="0" applyFont="1" applyFill="1" applyBorder="1" applyAlignment="1">
      <alignment horizontal="center" vertical="center" wrapText="1" shrinkToFit="1"/>
    </xf>
    <xf numFmtId="0" fontId="66" fillId="2" borderId="106" xfId="0" applyFont="1" applyFill="1" applyBorder="1" applyAlignment="1">
      <alignment horizontal="center" vertical="center" wrapText="1"/>
    </xf>
    <xf numFmtId="0" fontId="34" fillId="8" borderId="1" xfId="1" applyFont="1" applyFill="1" applyBorder="1" applyAlignment="1">
      <alignment horizontal="left" vertical="top" wrapText="1"/>
    </xf>
    <xf numFmtId="0" fontId="34" fillId="8" borderId="27" xfId="1" applyFont="1" applyFill="1" applyBorder="1" applyAlignment="1">
      <alignment horizontal="left" vertical="top" wrapText="1"/>
    </xf>
    <xf numFmtId="0" fontId="74" fillId="4" borderId="1" xfId="1" applyFont="1" applyFill="1" applyBorder="1" applyAlignment="1">
      <alignment horizontal="center" vertical="center" wrapText="1"/>
    </xf>
    <xf numFmtId="0" fontId="44" fillId="11" borderId="1" xfId="0" applyFont="1" applyFill="1" applyBorder="1" applyAlignment="1">
      <alignment horizontal="center" vertical="center"/>
    </xf>
    <xf numFmtId="0" fontId="51" fillId="11" borderId="1" xfId="0" applyFont="1" applyFill="1" applyBorder="1" applyAlignment="1">
      <alignment vertical="center"/>
    </xf>
    <xf numFmtId="0" fontId="24" fillId="11" borderId="1" xfId="1" applyFont="1" applyFill="1" applyBorder="1" applyAlignment="1">
      <alignment horizontal="left" vertical="center"/>
    </xf>
    <xf numFmtId="0" fontId="34" fillId="11" borderId="1" xfId="1" applyFont="1" applyFill="1" applyBorder="1" applyAlignment="1">
      <alignment horizontal="left" vertical="top" wrapText="1"/>
    </xf>
    <xf numFmtId="0" fontId="34" fillId="11" borderId="27" xfId="1" applyFont="1" applyFill="1" applyBorder="1" applyAlignment="1">
      <alignment horizontal="left" vertical="top" wrapText="1"/>
    </xf>
    <xf numFmtId="0" fontId="74" fillId="10" borderId="1" xfId="1" applyFont="1" applyFill="1" applyBorder="1" applyAlignment="1">
      <alignment horizontal="center" vertical="center" wrapText="1"/>
    </xf>
    <xf numFmtId="0" fontId="68" fillId="11" borderId="1" xfId="0" applyFont="1" applyFill="1" applyBorder="1" applyAlignment="1">
      <alignment horizontal="center" vertical="center"/>
    </xf>
    <xf numFmtId="0" fontId="12" fillId="11" borderId="1" xfId="0" applyFont="1" applyFill="1" applyBorder="1" applyAlignment="1">
      <alignment vertical="center"/>
    </xf>
    <xf numFmtId="0" fontId="14" fillId="11" borderId="1" xfId="0" applyFont="1" applyFill="1" applyBorder="1" applyAlignment="1">
      <alignment horizontal="center" vertical="center"/>
    </xf>
    <xf numFmtId="0" fontId="14" fillId="11" borderId="27" xfId="0" applyFont="1" applyFill="1" applyBorder="1" applyAlignment="1">
      <alignment horizontal="center" vertical="center"/>
    </xf>
    <xf numFmtId="0" fontId="74" fillId="11" borderId="1" xfId="1" applyFont="1" applyFill="1" applyBorder="1" applyAlignment="1">
      <alignment horizontal="center" vertical="center" wrapText="1"/>
    </xf>
    <xf numFmtId="0" fontId="21" fillId="11" borderId="42" xfId="0" applyFont="1" applyFill="1" applyBorder="1" applyAlignment="1">
      <alignment horizontal="center" vertical="center" shrinkToFit="1"/>
    </xf>
    <xf numFmtId="0" fontId="114" fillId="11" borderId="42" xfId="1" applyFont="1" applyFill="1" applyBorder="1" applyAlignment="1">
      <alignment horizontal="center" vertical="center"/>
    </xf>
    <xf numFmtId="0" fontId="24" fillId="4" borderId="0" xfId="1" applyFont="1" applyFill="1" applyAlignment="1">
      <alignment horizontal="left" vertical="top" wrapText="1"/>
    </xf>
    <xf numFmtId="0" fontId="24" fillId="4" borderId="5" xfId="1" applyFont="1" applyFill="1" applyBorder="1" applyAlignment="1">
      <alignment horizontal="left" vertical="top" wrapText="1"/>
    </xf>
    <xf numFmtId="0" fontId="74" fillId="4" borderId="0" xfId="1" applyFont="1" applyFill="1" applyAlignment="1">
      <alignment horizontal="center" vertical="center" wrapText="1"/>
    </xf>
    <xf numFmtId="0" fontId="0" fillId="0" borderId="0" xfId="0" applyAlignment="1">
      <alignment horizontal="left" vertical="top" wrapText="1"/>
    </xf>
    <xf numFmtId="0" fontId="34" fillId="4" borderId="0" xfId="1" applyFont="1" applyFill="1" applyAlignment="1">
      <alignment horizontal="left" vertical="top" wrapText="1"/>
    </xf>
    <xf numFmtId="0" fontId="34" fillId="4" borderId="5" xfId="1" applyFont="1" applyFill="1" applyBorder="1" applyAlignment="1">
      <alignment horizontal="left" vertical="top" wrapText="1"/>
    </xf>
    <xf numFmtId="0" fontId="74" fillId="10" borderId="0" xfId="1" applyFont="1" applyFill="1" applyAlignment="1">
      <alignment horizontal="center" vertical="center" wrapText="1"/>
    </xf>
    <xf numFmtId="0" fontId="12" fillId="0" borderId="6" xfId="0" applyFont="1" applyBorder="1" applyAlignment="1">
      <alignment horizontal="left" vertical="center"/>
    </xf>
    <xf numFmtId="0" fontId="12" fillId="0" borderId="0" xfId="0" applyFont="1" applyAlignment="1">
      <alignment horizontal="left" vertical="center"/>
    </xf>
    <xf numFmtId="0" fontId="24" fillId="4" borderId="0" xfId="1" applyFont="1" applyFill="1" applyAlignment="1">
      <alignment horizontal="left" vertical="top"/>
    </xf>
    <xf numFmtId="0" fontId="24" fillId="4" borderId="5" xfId="1" applyFont="1" applyFill="1" applyBorder="1" applyAlignment="1">
      <alignment horizontal="left" vertical="top"/>
    </xf>
    <xf numFmtId="0" fontId="116" fillId="4" borderId="0" xfId="1" applyFont="1" applyFill="1" applyAlignment="1">
      <alignment horizontal="left" vertical="top" wrapText="1"/>
    </xf>
    <xf numFmtId="0" fontId="24" fillId="4" borderId="0" xfId="1" applyFont="1" applyFill="1">
      <alignment vertical="center"/>
    </xf>
    <xf numFmtId="0" fontId="23" fillId="4" borderId="0" xfId="1" applyFont="1" applyFill="1">
      <alignment vertical="center"/>
    </xf>
    <xf numFmtId="0" fontId="137" fillId="0" borderId="0" xfId="1" applyFont="1" applyAlignment="1">
      <alignment horizontal="center" wrapText="1"/>
    </xf>
    <xf numFmtId="0" fontId="0" fillId="0" borderId="0" xfId="0" applyAlignment="1">
      <alignment horizontal="right"/>
    </xf>
    <xf numFmtId="0" fontId="11" fillId="0" borderId="0" xfId="0" applyFont="1" applyAlignment="1">
      <alignment horizontal="right" vertical="center"/>
    </xf>
    <xf numFmtId="3" fontId="31" fillId="0" borderId="0" xfId="1" applyNumberFormat="1" applyFont="1" applyAlignment="1">
      <alignment horizontal="right"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93" fillId="8" borderId="0" xfId="0" applyFont="1" applyFill="1" applyAlignment="1">
      <alignment horizontal="left" vertical="top" wrapText="1"/>
    </xf>
    <xf numFmtId="0" fontId="93" fillId="8" borderId="5"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11" fillId="0" borderId="0" xfId="1" applyFont="1" applyAlignment="1">
      <alignment horizontal="right" vertical="center" wrapText="1"/>
    </xf>
    <xf numFmtId="0" fontId="24" fillId="4" borderId="0" xfId="1" applyFont="1" applyFill="1" applyAlignment="1">
      <alignment horizontal="right" vertical="center"/>
    </xf>
    <xf numFmtId="0" fontId="137" fillId="0" borderId="0" xfId="1" applyFont="1" applyAlignment="1">
      <alignment vertical="top"/>
    </xf>
    <xf numFmtId="0" fontId="137" fillId="0" borderId="0" xfId="1" applyFont="1" applyAlignment="1">
      <alignment horizontal="left" vertical="top"/>
    </xf>
    <xf numFmtId="180" fontId="31" fillId="0" borderId="8" xfId="1" applyNumberFormat="1" applyFont="1" applyBorder="1" applyAlignment="1">
      <alignment horizontal="right" vertical="center" indent="1"/>
    </xf>
    <xf numFmtId="180" fontId="31" fillId="0" borderId="0" xfId="1" applyNumberFormat="1" applyFont="1" applyAlignment="1">
      <alignment horizontal="right" vertical="center" indent="1"/>
    </xf>
    <xf numFmtId="0" fontId="24" fillId="0" borderId="5" xfId="1" applyFont="1" applyBorder="1" applyAlignment="1">
      <alignment horizontal="left" vertical="top" wrapText="1"/>
    </xf>
    <xf numFmtId="0" fontId="137" fillId="0" borderId="0" xfId="1" applyFont="1" applyAlignment="1">
      <alignment horizontal="right" vertical="top" wrapText="1"/>
    </xf>
    <xf numFmtId="0" fontId="11" fillId="0" borderId="6" xfId="1" applyFont="1" applyBorder="1" applyAlignment="1">
      <alignment horizontal="left" vertical="center"/>
    </xf>
    <xf numFmtId="0" fontId="57" fillId="0" borderId="0" xfId="1" applyFont="1" applyAlignment="1">
      <alignment horizontal="left"/>
    </xf>
    <xf numFmtId="0" fontId="52" fillId="0" borderId="0" xfId="1" applyFont="1" applyAlignment="1">
      <alignment horizontal="left" vertical="center"/>
    </xf>
    <xf numFmtId="0" fontId="21" fillId="0" borderId="0" xfId="1" applyFont="1" applyAlignment="1">
      <alignment horizontal="center" vertical="center"/>
    </xf>
    <xf numFmtId="0" fontId="152" fillId="0" borderId="5" xfId="0" applyFont="1" applyBorder="1" applyAlignment="1">
      <alignment horizontal="right"/>
    </xf>
    <xf numFmtId="0" fontId="63" fillId="0" borderId="0" xfId="0" applyFont="1" applyAlignment="1">
      <alignment horizontal="left" vertical="top" wrapText="1"/>
    </xf>
    <xf numFmtId="0" fontId="23" fillId="4" borderId="0" xfId="1" applyFont="1" applyFill="1" applyAlignment="1">
      <alignment horizontal="right"/>
    </xf>
    <xf numFmtId="0" fontId="63" fillId="0" borderId="0" xfId="0" applyFont="1" applyAlignment="1">
      <alignment horizontal="left" wrapText="1"/>
    </xf>
    <xf numFmtId="0" fontId="49" fillId="11" borderId="18" xfId="1" applyFont="1" applyFill="1" applyBorder="1" applyAlignment="1">
      <alignment horizontal="center" shrinkToFit="1"/>
    </xf>
    <xf numFmtId="0" fontId="93" fillId="8" borderId="8" xfId="0" applyFont="1" applyFill="1" applyBorder="1" applyAlignment="1">
      <alignment horizontal="left" vertical="top" wrapText="1"/>
    </xf>
    <xf numFmtId="0" fontId="93" fillId="8" borderId="9" xfId="0" applyFont="1" applyFill="1" applyBorder="1" applyAlignment="1">
      <alignment horizontal="left" vertical="top" wrapText="1"/>
    </xf>
    <xf numFmtId="0" fontId="24" fillId="4" borderId="8" xfId="1" applyFont="1" applyFill="1" applyBorder="1" applyAlignment="1">
      <alignment horizontal="left" vertical="top" wrapText="1"/>
    </xf>
    <xf numFmtId="0" fontId="54" fillId="8" borderId="20" xfId="1" applyFont="1" applyFill="1" applyBorder="1" applyAlignment="1">
      <alignment horizontal="right"/>
    </xf>
    <xf numFmtId="0" fontId="74" fillId="4" borderId="8" xfId="1" applyFont="1" applyFill="1" applyBorder="1" applyAlignment="1">
      <alignment horizontal="center" vertical="center" wrapText="1"/>
    </xf>
    <xf numFmtId="0" fontId="35" fillId="11" borderId="8" xfId="0" applyFont="1" applyFill="1" applyBorder="1" applyAlignment="1">
      <alignment horizontal="left" vertical="top" wrapText="1"/>
    </xf>
    <xf numFmtId="0" fontId="35" fillId="11" borderId="9" xfId="0" applyFont="1" applyFill="1" applyBorder="1" applyAlignment="1">
      <alignment horizontal="left" vertical="top" wrapText="1"/>
    </xf>
    <xf numFmtId="0" fontId="54" fillId="11" borderId="20" xfId="1" applyFont="1" applyFill="1" applyBorder="1" applyAlignment="1">
      <alignment horizontal="right"/>
    </xf>
    <xf numFmtId="0" fontId="74" fillId="10" borderId="8" xfId="1" applyFont="1" applyFill="1" applyBorder="1" applyAlignment="1">
      <alignment horizontal="center" vertical="center" wrapText="1"/>
    </xf>
    <xf numFmtId="0" fontId="15" fillId="4" borderId="0" xfId="0" applyFont="1" applyFill="1" applyAlignment="1">
      <alignment vertical="center" wrapText="1"/>
    </xf>
    <xf numFmtId="0" fontId="15" fillId="4" borderId="7" xfId="0" applyFont="1" applyFill="1" applyBorder="1" applyAlignment="1">
      <alignment vertical="center" wrapText="1"/>
    </xf>
    <xf numFmtId="0" fontId="192" fillId="8" borderId="12" xfId="1" applyFont="1" applyFill="1" applyBorder="1" applyAlignment="1">
      <alignment horizontal="left" vertical="center"/>
    </xf>
    <xf numFmtId="0" fontId="34" fillId="8" borderId="12" xfId="1" applyFont="1" applyFill="1" applyBorder="1" applyAlignment="1">
      <alignment horizontal="left" vertical="top" wrapText="1"/>
    </xf>
    <xf numFmtId="0" fontId="34" fillId="8" borderId="13" xfId="1" applyFont="1" applyFill="1" applyBorder="1" applyAlignment="1">
      <alignment horizontal="left" vertical="top" wrapText="1"/>
    </xf>
    <xf numFmtId="0" fontId="44" fillId="11" borderId="12" xfId="0" applyFont="1" applyFill="1" applyBorder="1" applyAlignment="1">
      <alignment horizontal="center" vertical="center"/>
    </xf>
    <xf numFmtId="0" fontId="51" fillId="11" borderId="12" xfId="0" applyFont="1" applyFill="1" applyBorder="1" applyAlignment="1">
      <alignment vertical="center"/>
    </xf>
    <xf numFmtId="0" fontId="24" fillId="11" borderId="12" xfId="1" applyFont="1" applyFill="1" applyBorder="1" applyAlignment="1">
      <alignment horizontal="left" vertical="center"/>
    </xf>
    <xf numFmtId="0" fontId="34" fillId="11" borderId="12" xfId="1" applyFont="1" applyFill="1" applyBorder="1" applyAlignment="1">
      <alignment horizontal="left" vertical="top" wrapText="1"/>
    </xf>
    <xf numFmtId="0" fontId="34" fillId="11" borderId="13" xfId="1" applyFont="1" applyFill="1" applyBorder="1" applyAlignment="1">
      <alignment horizontal="left" vertical="top" wrapText="1"/>
    </xf>
    <xf numFmtId="0" fontId="68" fillId="11" borderId="12" xfId="0" applyFont="1" applyFill="1" applyBorder="1" applyAlignment="1">
      <alignment horizontal="center" vertical="center"/>
    </xf>
    <xf numFmtId="0" fontId="12" fillId="11" borderId="12" xfId="0" applyFont="1" applyFill="1" applyBorder="1" applyAlignment="1">
      <alignment vertical="center"/>
    </xf>
    <xf numFmtId="0" fontId="11" fillId="11" borderId="12" xfId="1" applyFont="1" applyFill="1" applyBorder="1" applyAlignment="1">
      <alignment horizontal="center" vertical="center"/>
    </xf>
    <xf numFmtId="0" fontId="11" fillId="11" borderId="13" xfId="1" applyFont="1" applyFill="1" applyBorder="1" applyAlignment="1">
      <alignment horizontal="center" vertical="center"/>
    </xf>
    <xf numFmtId="0" fontId="44" fillId="11" borderId="18" xfId="0" applyFont="1" applyFill="1" applyBorder="1" applyAlignment="1">
      <alignment horizontal="center" vertical="center" shrinkToFit="1"/>
    </xf>
    <xf numFmtId="0" fontId="103" fillId="11" borderId="18" xfId="1" applyFont="1" applyFill="1" applyBorder="1" applyAlignment="1">
      <alignment horizontal="center" vertical="center"/>
    </xf>
    <xf numFmtId="0" fontId="21" fillId="11" borderId="14" xfId="1" applyFont="1" applyFill="1" applyBorder="1" applyAlignment="1">
      <alignment horizontal="left" vertical="center" wrapText="1"/>
    </xf>
    <xf numFmtId="0" fontId="21" fillId="11" borderId="15" xfId="1" applyFont="1" applyFill="1" applyBorder="1" applyAlignment="1">
      <alignment horizontal="left" vertical="center" wrapText="1"/>
    </xf>
    <xf numFmtId="0" fontId="192" fillId="4" borderId="0" xfId="1" applyFont="1" applyFill="1" applyAlignment="1">
      <alignment horizontal="left" vertical="top"/>
    </xf>
    <xf numFmtId="0" fontId="34" fillId="4" borderId="0" xfId="1" applyFont="1" applyFill="1" applyAlignment="1">
      <alignment horizontal="left" vertical="top"/>
    </xf>
    <xf numFmtId="0" fontId="34" fillId="4" borderId="5" xfId="1" applyFont="1" applyFill="1" applyBorder="1" applyAlignment="1">
      <alignment horizontal="left" vertical="top"/>
    </xf>
    <xf numFmtId="0" fontId="34" fillId="4" borderId="6" xfId="1" applyFont="1" applyFill="1" applyBorder="1" applyAlignment="1">
      <alignment horizontal="left" vertical="top" wrapText="1"/>
    </xf>
    <xf numFmtId="0" fontId="23" fillId="4" borderId="0" xfId="1" applyFont="1" applyFill="1" applyAlignment="1">
      <alignment horizontal="left" vertical="top"/>
    </xf>
    <xf numFmtId="0" fontId="122" fillId="4" borderId="0" xfId="1" applyFont="1" applyFill="1" applyAlignment="1">
      <alignment horizontal="right" vertical="center"/>
    </xf>
    <xf numFmtId="0" fontId="34" fillId="0" borderId="0" xfId="1" applyFont="1" applyAlignment="1">
      <alignment horizontal="left" vertical="top"/>
    </xf>
    <xf numFmtId="0" fontId="113" fillId="11" borderId="0" xfId="0" applyFont="1" applyFill="1" applyAlignment="1">
      <alignment horizontal="left" vertical="top" wrapText="1"/>
    </xf>
    <xf numFmtId="0" fontId="113" fillId="11" borderId="5" xfId="0" applyFont="1" applyFill="1" applyBorder="1" applyAlignment="1">
      <alignment horizontal="left" vertical="top" wrapText="1"/>
    </xf>
    <xf numFmtId="189" fontId="31" fillId="0" borderId="8" xfId="3" applyNumberFormat="1" applyFont="1" applyBorder="1" applyAlignment="1" applyProtection="1">
      <alignment horizontal="right" vertical="center" indent="1"/>
    </xf>
    <xf numFmtId="180" fontId="31" fillId="0" borderId="8" xfId="1" applyNumberFormat="1" applyFont="1" applyBorder="1" applyAlignment="1">
      <alignment horizontal="right" vertical="center"/>
    </xf>
    <xf numFmtId="0" fontId="140" fillId="4" borderId="0" xfId="1" applyFont="1" applyFill="1" applyAlignment="1">
      <alignment horizontal="right" vertical="top"/>
    </xf>
    <xf numFmtId="0" fontId="93" fillId="8" borderId="3" xfId="0" applyFont="1" applyFill="1" applyBorder="1" applyAlignment="1">
      <alignment horizontal="left" vertical="top" wrapText="1"/>
    </xf>
    <xf numFmtId="0" fontId="93" fillId="8" borderId="84" xfId="0" applyFont="1" applyFill="1" applyBorder="1" applyAlignment="1">
      <alignment horizontal="left" vertical="top" wrapText="1"/>
    </xf>
    <xf numFmtId="0" fontId="34" fillId="4" borderId="3" xfId="1" applyFont="1" applyFill="1" applyBorder="1" applyAlignment="1">
      <alignment horizontal="left" vertical="top"/>
    </xf>
    <xf numFmtId="0" fontId="54" fillId="8" borderId="38" xfId="1" applyFont="1" applyFill="1" applyBorder="1" applyAlignment="1">
      <alignment horizontal="right"/>
    </xf>
    <xf numFmtId="0" fontId="74" fillId="4" borderId="3" xfId="1" applyFont="1" applyFill="1" applyBorder="1" applyAlignment="1">
      <alignment horizontal="center" vertical="center" wrapText="1"/>
    </xf>
    <xf numFmtId="0" fontId="113" fillId="11" borderId="3" xfId="0" applyFont="1" applyFill="1" applyBorder="1" applyAlignment="1">
      <alignment horizontal="left" vertical="top" wrapText="1"/>
    </xf>
    <xf numFmtId="0" fontId="113" fillId="11" borderId="84" xfId="0" applyFont="1" applyFill="1" applyBorder="1" applyAlignment="1">
      <alignment horizontal="left" vertical="top" wrapText="1"/>
    </xf>
    <xf numFmtId="0" fontId="54" fillId="11" borderId="38" xfId="1" applyFont="1" applyFill="1" applyBorder="1" applyAlignment="1">
      <alignment horizontal="right"/>
    </xf>
    <xf numFmtId="0" fontId="74" fillId="10" borderId="3" xfId="1" applyFont="1" applyFill="1" applyBorder="1" applyAlignment="1">
      <alignment horizontal="center" vertical="center" wrapText="1"/>
    </xf>
    <xf numFmtId="0" fontId="21" fillId="4" borderId="4" xfId="1" applyFont="1" applyFill="1" applyBorder="1" applyAlignment="1">
      <alignment horizontal="left" vertical="center" wrapText="1"/>
    </xf>
    <xf numFmtId="0" fontId="21" fillId="4" borderId="83" xfId="1" applyFont="1" applyFill="1" applyBorder="1" applyAlignment="1">
      <alignment horizontal="left" vertical="center" wrapText="1"/>
    </xf>
    <xf numFmtId="0" fontId="34" fillId="8" borderId="2" xfId="1" applyFont="1" applyFill="1" applyBorder="1" applyAlignment="1">
      <alignment horizontal="left" vertical="top" wrapText="1"/>
    </xf>
    <xf numFmtId="0" fontId="74" fillId="10" borderId="42" xfId="1" applyFont="1" applyFill="1" applyBorder="1" applyAlignment="1">
      <alignment horizontal="center" vertical="center" wrapText="1"/>
    </xf>
    <xf numFmtId="0" fontId="11" fillId="11" borderId="1" xfId="0" applyFont="1" applyFill="1" applyBorder="1" applyAlignment="1">
      <alignment vertical="center"/>
    </xf>
    <xf numFmtId="0" fontId="74" fillId="8" borderId="2" xfId="1" applyFont="1" applyFill="1" applyBorder="1" applyAlignment="1">
      <alignment horizontal="center" vertical="center" wrapText="1"/>
    </xf>
    <xf numFmtId="0" fontId="24" fillId="11" borderId="1" xfId="1" applyFont="1" applyFill="1" applyBorder="1" applyAlignment="1">
      <alignment horizontal="left" vertical="center" wrapText="1"/>
    </xf>
    <xf numFmtId="0" fontId="74" fillId="10" borderId="2" xfId="1" applyFont="1" applyFill="1" applyBorder="1" applyAlignment="1">
      <alignment horizontal="center" vertical="center" wrapText="1"/>
    </xf>
    <xf numFmtId="0" fontId="44" fillId="11" borderId="42" xfId="0" applyFont="1" applyFill="1" applyBorder="1" applyAlignment="1">
      <alignment horizontal="center" vertical="center" shrinkToFit="1"/>
    </xf>
    <xf numFmtId="0" fontId="103" fillId="11" borderId="42" xfId="1" applyFont="1" applyFill="1" applyBorder="1" applyAlignment="1">
      <alignment horizontal="center" vertical="center"/>
    </xf>
    <xf numFmtId="0" fontId="21" fillId="11" borderId="2" xfId="1" applyFont="1" applyFill="1" applyBorder="1" applyAlignment="1">
      <alignment horizontal="left" vertical="center" wrapText="1"/>
    </xf>
    <xf numFmtId="0" fontId="21" fillId="11" borderId="80" xfId="1" applyFont="1" applyFill="1" applyBorder="1" applyAlignment="1">
      <alignment horizontal="left" vertical="center" wrapText="1"/>
    </xf>
    <xf numFmtId="0" fontId="44" fillId="0" borderId="6" xfId="0" applyFont="1" applyBorder="1" applyAlignment="1">
      <alignment horizontal="center" vertical="center"/>
    </xf>
    <xf numFmtId="0" fontId="191" fillId="0" borderId="0" xfId="1" applyFont="1">
      <alignment vertical="center"/>
    </xf>
    <xf numFmtId="0" fontId="34" fillId="0" borderId="0" xfId="1" applyFont="1" applyAlignment="1">
      <alignment horizontal="left" vertical="top" wrapText="1"/>
    </xf>
    <xf numFmtId="0" fontId="34" fillId="0" borderId="5" xfId="1" applyFont="1" applyBorder="1" applyAlignment="1">
      <alignment horizontal="left" vertical="top" wrapText="1"/>
    </xf>
    <xf numFmtId="0" fontId="74" fillId="10" borderId="19" xfId="1" applyFont="1" applyFill="1" applyBorder="1" applyAlignment="1">
      <alignment horizontal="center" vertical="center" wrapText="1"/>
    </xf>
    <xf numFmtId="0" fontId="74" fillId="10" borderId="6" xfId="1" applyFont="1" applyFill="1" applyBorder="1" applyAlignment="1">
      <alignment horizontal="center" vertical="center" wrapText="1"/>
    </xf>
    <xf numFmtId="0" fontId="44" fillId="0" borderId="0" xfId="0" applyFont="1" applyAlignment="1">
      <alignment horizontal="center" vertical="center"/>
    </xf>
    <xf numFmtId="0" fontId="24" fillId="0" borderId="0" xfId="1" applyFont="1" applyAlignment="1">
      <alignment horizontal="left" vertical="center"/>
    </xf>
    <xf numFmtId="0" fontId="51" fillId="0" borderId="0" xfId="1" applyFont="1" applyAlignment="1">
      <alignment horizontal="right" vertical="center"/>
    </xf>
    <xf numFmtId="0" fontId="51" fillId="0" borderId="5" xfId="1" applyFont="1" applyBorder="1" applyAlignment="1">
      <alignment horizontal="right" vertical="center"/>
    </xf>
    <xf numFmtId="0" fontId="75" fillId="10" borderId="19" xfId="1" applyFont="1" applyFill="1" applyBorder="1" applyAlignment="1">
      <alignment horizontal="center" vertical="center"/>
    </xf>
    <xf numFmtId="0" fontId="75" fillId="10" borderId="6" xfId="1" applyFont="1" applyFill="1" applyBorder="1" applyAlignment="1">
      <alignment horizontal="center" vertical="center"/>
    </xf>
    <xf numFmtId="0" fontId="68" fillId="0" borderId="6" xfId="0" applyFont="1" applyBorder="1" applyAlignment="1">
      <alignment horizontal="center" vertical="center"/>
    </xf>
    <xf numFmtId="0" fontId="73" fillId="10" borderId="19" xfId="1" applyFont="1" applyFill="1" applyBorder="1" applyAlignment="1">
      <alignment horizontal="center" vertical="center" wrapText="1"/>
    </xf>
    <xf numFmtId="0" fontId="68" fillId="0" borderId="0" xfId="0" applyFont="1" applyAlignment="1">
      <alignment horizontal="center" vertical="center"/>
    </xf>
    <xf numFmtId="0" fontId="89" fillId="0" borderId="0" xfId="1" applyFont="1" applyAlignment="1">
      <alignment horizontal="left" vertical="center"/>
    </xf>
    <xf numFmtId="0" fontId="86" fillId="8" borderId="0" xfId="0" applyFont="1" applyFill="1" applyAlignment="1">
      <alignment horizontal="left" vertical="top" wrapText="1"/>
    </xf>
    <xf numFmtId="0" fontId="86" fillId="8" borderId="5" xfId="0" applyFont="1" applyFill="1" applyBorder="1" applyAlignment="1">
      <alignment horizontal="left" vertical="top" wrapText="1"/>
    </xf>
    <xf numFmtId="0" fontId="66" fillId="0" borderId="0" xfId="0" applyFont="1" applyAlignment="1">
      <alignment horizontal="left" vertical="center"/>
    </xf>
    <xf numFmtId="0" fontId="86" fillId="11" borderId="0" xfId="0" applyFont="1" applyFill="1" applyAlignment="1">
      <alignment horizontal="left" vertical="top" wrapText="1"/>
    </xf>
    <xf numFmtId="0" fontId="86" fillId="11" borderId="5" xfId="0" applyFont="1" applyFill="1" applyBorder="1" applyAlignment="1">
      <alignment horizontal="left" vertical="top" wrapText="1"/>
    </xf>
    <xf numFmtId="0" fontId="16" fillId="4" borderId="0" xfId="1" applyFont="1" applyFill="1">
      <alignment vertical="center"/>
    </xf>
    <xf numFmtId="0" fontId="52" fillId="4" borderId="0" xfId="1" applyFont="1" applyFill="1">
      <alignment vertical="center"/>
    </xf>
    <xf numFmtId="0" fontId="49" fillId="0" borderId="5" xfId="1" applyFont="1" applyBorder="1" applyAlignment="1">
      <alignment horizontal="center" vertical="center"/>
    </xf>
    <xf numFmtId="0" fontId="72" fillId="10" borderId="19" xfId="1" applyFont="1" applyFill="1" applyBorder="1" applyAlignment="1">
      <alignment horizontal="center" vertical="center"/>
    </xf>
    <xf numFmtId="0" fontId="13" fillId="8" borderId="0" xfId="0" applyFont="1" applyFill="1" applyAlignment="1">
      <alignment horizontal="center"/>
    </xf>
    <xf numFmtId="0" fontId="13" fillId="8" borderId="5" xfId="0" applyFont="1" applyFill="1" applyBorder="1" applyAlignment="1">
      <alignment horizontal="center"/>
    </xf>
    <xf numFmtId="0" fontId="16" fillId="0" borderId="0" xfId="1" applyFont="1">
      <alignment vertical="center"/>
    </xf>
    <xf numFmtId="0" fontId="52" fillId="0" borderId="0" xfId="1" applyFont="1">
      <alignment vertical="center"/>
    </xf>
    <xf numFmtId="0" fontId="46" fillId="0" borderId="5" xfId="0" applyFont="1" applyBorder="1" applyAlignment="1">
      <alignment horizontal="center" vertical="center"/>
    </xf>
    <xf numFmtId="0" fontId="76" fillId="10" borderId="19" xfId="0" applyFont="1" applyFill="1" applyBorder="1" applyAlignment="1">
      <alignment horizontal="center" vertical="center"/>
    </xf>
    <xf numFmtId="0" fontId="13" fillId="11" borderId="0" xfId="0" applyFont="1" applyFill="1" applyAlignment="1">
      <alignment horizontal="center"/>
    </xf>
    <xf numFmtId="0" fontId="13" fillId="11" borderId="5" xfId="0" applyFont="1" applyFill="1" applyBorder="1" applyAlignment="1">
      <alignment horizontal="center"/>
    </xf>
    <xf numFmtId="0" fontId="13" fillId="8" borderId="0" xfId="0" applyFont="1" applyFill="1" applyAlignment="1">
      <alignment horizontal="center" vertical="top"/>
    </xf>
    <xf numFmtId="0" fontId="13" fillId="8" borderId="5" xfId="0" applyFont="1" applyFill="1" applyBorder="1" applyAlignment="1">
      <alignment horizontal="center" vertical="top"/>
    </xf>
    <xf numFmtId="0" fontId="13" fillId="11" borderId="0" xfId="0" applyFont="1" applyFill="1" applyAlignment="1">
      <alignment horizontal="center" vertical="top"/>
    </xf>
    <xf numFmtId="0" fontId="13" fillId="11" borderId="5" xfId="0" applyFont="1" applyFill="1" applyBorder="1" applyAlignment="1">
      <alignment horizontal="center" vertical="top"/>
    </xf>
    <xf numFmtId="0" fontId="55" fillId="8" borderId="0" xfId="1" applyFont="1" applyFill="1">
      <alignment vertical="center"/>
    </xf>
    <xf numFmtId="0" fontId="35" fillId="8" borderId="5" xfId="0" applyFont="1" applyFill="1" applyBorder="1" applyAlignment="1">
      <alignment horizontal="left" vertical="top" wrapText="1"/>
    </xf>
    <xf numFmtId="0" fontId="43" fillId="0" borderId="0" xfId="1" applyFont="1">
      <alignment vertical="center"/>
    </xf>
    <xf numFmtId="0" fontId="53" fillId="0" borderId="0" xfId="1" applyFont="1">
      <alignment vertical="center"/>
    </xf>
    <xf numFmtId="14" fontId="24" fillId="0" borderId="0" xfId="1" applyNumberFormat="1" applyFont="1">
      <alignment vertical="center"/>
    </xf>
    <xf numFmtId="0" fontId="72" fillId="10" borderId="19" xfId="1" applyFont="1" applyFill="1" applyBorder="1" applyAlignment="1">
      <alignment horizontal="center" vertical="center" wrapText="1"/>
    </xf>
    <xf numFmtId="0" fontId="55" fillId="11" borderId="0" xfId="1" applyFont="1" applyFill="1">
      <alignment vertical="center"/>
    </xf>
    <xf numFmtId="0" fontId="55" fillId="8" borderId="0" xfId="0" applyFont="1" applyFill="1" applyAlignment="1">
      <alignment horizontal="left" vertical="center"/>
    </xf>
    <xf numFmtId="0" fontId="11" fillId="8" borderId="0" xfId="1" applyFont="1" applyFill="1" applyAlignment="1">
      <alignment horizontal="center" vertical="center"/>
    </xf>
    <xf numFmtId="0" fontId="85" fillId="8" borderId="0" xfId="0" applyFont="1" applyFill="1" applyAlignment="1">
      <alignment horizontal="center" vertical="center"/>
    </xf>
    <xf numFmtId="0" fontId="0" fillId="8" borderId="0" xfId="0" applyFill="1" applyAlignment="1">
      <alignment horizontal="left" vertical="top"/>
    </xf>
    <xf numFmtId="0" fontId="55" fillId="11" borderId="0" xfId="0" applyFont="1" applyFill="1" applyAlignment="1">
      <alignment horizontal="left" vertical="center"/>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0" fillId="11" borderId="0" xfId="0" applyFill="1" applyAlignment="1">
      <alignment horizontal="left" vertical="top"/>
    </xf>
    <xf numFmtId="0" fontId="0" fillId="8" borderId="0" xfId="0" applyFill="1" applyAlignment="1">
      <alignment horizontal="left" vertical="top" wrapText="1"/>
    </xf>
    <xf numFmtId="0" fontId="80" fillId="0" borderId="0" xfId="1" applyFont="1">
      <alignment vertical="center"/>
    </xf>
    <xf numFmtId="0" fontId="151" fillId="0" borderId="0" xfId="1" applyFont="1" applyAlignment="1">
      <alignment horizontal="right"/>
    </xf>
    <xf numFmtId="0" fontId="50" fillId="0" borderId="0" xfId="1" applyFont="1" applyAlignment="1">
      <alignment horizontal="right"/>
    </xf>
    <xf numFmtId="0" fontId="0" fillId="11" borderId="0" xfId="0" applyFill="1" applyAlignment="1">
      <alignment horizontal="left" vertical="top" wrapText="1"/>
    </xf>
    <xf numFmtId="0" fontId="48" fillId="8" borderId="0" xfId="0" applyFont="1" applyFill="1" applyAlignment="1">
      <alignment horizontal="left" vertical="top"/>
    </xf>
    <xf numFmtId="0" fontId="16" fillId="0" borderId="0" xfId="1" applyFont="1" applyAlignment="1">
      <alignment horizontal="left" vertical="center"/>
    </xf>
    <xf numFmtId="0" fontId="16" fillId="0" borderId="0" xfId="1" applyFont="1" applyAlignment="1">
      <alignment horizontal="right" vertical="center"/>
    </xf>
    <xf numFmtId="182" fontId="11" fillId="0" borderId="0" xfId="1" applyNumberFormat="1" applyFont="1" applyAlignment="1">
      <alignment horizontal="center" vertical="center"/>
    </xf>
    <xf numFmtId="0" fontId="48" fillId="11" borderId="0" xfId="0" applyFont="1" applyFill="1" applyAlignment="1">
      <alignment horizontal="left" vertical="top"/>
    </xf>
    <xf numFmtId="0" fontId="45" fillId="8" borderId="0" xfId="1" applyFont="1" applyFill="1" applyAlignment="1">
      <alignment vertical="top"/>
    </xf>
    <xf numFmtId="0" fontId="49" fillId="0" borderId="5" xfId="1" applyFont="1" applyBorder="1" applyAlignment="1">
      <alignment horizontal="center"/>
    </xf>
    <xf numFmtId="0" fontId="45" fillId="11" borderId="0" xfId="1" applyFont="1" applyFill="1" applyAlignment="1">
      <alignment vertical="top"/>
    </xf>
    <xf numFmtId="0" fontId="48" fillId="0" borderId="0" xfId="1" applyFont="1" applyAlignment="1">
      <alignment horizontal="left" vertical="center"/>
    </xf>
    <xf numFmtId="0" fontId="45" fillId="8" borderId="0" xfId="0" applyFont="1" applyFill="1" applyAlignment="1">
      <alignment horizontal="left" vertical="top"/>
    </xf>
    <xf numFmtId="0" fontId="0" fillId="0" borderId="5" xfId="0" applyBorder="1" applyAlignment="1">
      <alignment horizontal="center"/>
    </xf>
    <xf numFmtId="0" fontId="45" fillId="11" borderId="0" xfId="0" applyFont="1" applyFill="1" applyAlignment="1">
      <alignment horizontal="left" vertical="top"/>
    </xf>
    <xf numFmtId="0" fontId="11" fillId="0" borderId="6" xfId="1" applyFont="1" applyBorder="1" applyAlignment="1">
      <alignment horizontal="left"/>
    </xf>
    <xf numFmtId="0" fontId="76" fillId="10" borderId="6" xfId="0" applyFont="1" applyFill="1" applyBorder="1" applyAlignment="1">
      <alignment horizontal="center" vertical="center"/>
    </xf>
    <xf numFmtId="0" fontId="11" fillId="0" borderId="0" xfId="1" applyFont="1" applyAlignment="1">
      <alignment horizontal="left"/>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49" fillId="8" borderId="18" xfId="1" applyFont="1" applyFill="1" applyBorder="1" applyAlignment="1">
      <alignment horizontal="center" shrinkToFit="1"/>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2" fillId="10" borderId="6" xfId="1" applyFont="1" applyFill="1" applyBorder="1" applyAlignment="1">
      <alignment horizontal="center" vertical="center"/>
    </xf>
    <xf numFmtId="0" fontId="24" fillId="0" borderId="4" xfId="1" applyFont="1" applyBorder="1" applyAlignment="1">
      <alignment horizontal="center" vertical="center"/>
    </xf>
    <xf numFmtId="0" fontId="24" fillId="0" borderId="3" xfId="1" applyFont="1" applyBorder="1" applyAlignment="1">
      <alignment horizontal="center" vertical="center"/>
    </xf>
    <xf numFmtId="0" fontId="24" fillId="0" borderId="3" xfId="1" applyFont="1" applyBorder="1" applyAlignment="1">
      <alignment horizontal="left" vertical="center"/>
    </xf>
    <xf numFmtId="0" fontId="36" fillId="10" borderId="38" xfId="1" applyFont="1" applyFill="1" applyBorder="1" applyAlignment="1">
      <alignment horizontal="center" vertical="center"/>
    </xf>
    <xf numFmtId="0" fontId="36" fillId="10" borderId="4" xfId="1" applyFont="1" applyFill="1" applyBorder="1" applyAlignment="1">
      <alignment horizontal="center" vertical="center"/>
    </xf>
    <xf numFmtId="0" fontId="0" fillId="0" borderId="4" xfId="0" applyBorder="1" applyAlignment="1">
      <alignment horizontal="left" vertical="center" wrapText="1" indent="1"/>
    </xf>
    <xf numFmtId="0" fontId="0" fillId="0" borderId="83" xfId="0" applyBorder="1" applyAlignment="1">
      <alignment horizontal="left" vertical="center" wrapText="1" indent="1"/>
    </xf>
    <xf numFmtId="0" fontId="24" fillId="8" borderId="2" xfId="1" applyFont="1" applyFill="1" applyBorder="1" applyAlignment="1">
      <alignment horizontal="center" vertical="center"/>
    </xf>
    <xf numFmtId="0" fontId="24" fillId="8" borderId="1" xfId="1" applyFont="1" applyFill="1" applyBorder="1" applyAlignment="1">
      <alignment horizontal="center" vertical="center"/>
    </xf>
    <xf numFmtId="0" fontId="24" fillId="8" borderId="1" xfId="1" applyFont="1" applyFill="1" applyBorder="1" applyAlignment="1">
      <alignment horizontal="left" vertical="center"/>
    </xf>
    <xf numFmtId="0" fontId="54" fillId="8" borderId="1" xfId="1" applyFont="1" applyFill="1" applyBorder="1" applyAlignment="1">
      <alignment horizontal="right"/>
    </xf>
    <xf numFmtId="0" fontId="36" fillId="10" borderId="2" xfId="1" applyFont="1" applyFill="1" applyBorder="1" applyAlignment="1">
      <alignment horizontal="center" vertical="center"/>
    </xf>
    <xf numFmtId="0" fontId="54" fillId="11" borderId="27" xfId="1" applyFont="1" applyFill="1" applyBorder="1" applyAlignment="1">
      <alignment horizontal="right"/>
    </xf>
    <xf numFmtId="0" fontId="14" fillId="11" borderId="42" xfId="1" applyFont="1" applyFill="1" applyBorder="1" applyAlignment="1">
      <alignment vertical="center" wrapText="1"/>
    </xf>
    <xf numFmtId="0" fontId="11" fillId="11" borderId="2" xfId="1" applyFont="1" applyFill="1" applyBorder="1" applyAlignment="1">
      <alignment vertical="center" wrapText="1"/>
    </xf>
    <xf numFmtId="0" fontId="11" fillId="11" borderId="80" xfId="1" applyFont="1" applyFill="1" applyBorder="1" applyAlignment="1">
      <alignment vertical="center" wrapText="1"/>
    </xf>
    <xf numFmtId="0" fontId="54" fillId="0" borderId="0" xfId="1" applyFont="1" applyAlignment="1">
      <alignment horizontal="right"/>
    </xf>
    <xf numFmtId="0" fontId="36" fillId="10" borderId="6" xfId="1" applyFont="1" applyFill="1" applyBorder="1" applyAlignment="1">
      <alignment horizontal="center" vertical="center"/>
    </xf>
    <xf numFmtId="0" fontId="54" fillId="0" borderId="5" xfId="1" applyFont="1" applyBorder="1" applyAlignment="1">
      <alignment horizontal="right"/>
    </xf>
    <xf numFmtId="0" fontId="128" fillId="14" borderId="44" xfId="0" applyFont="1" applyFill="1" applyBorder="1" applyAlignment="1">
      <alignment horizontal="center" vertical="top"/>
    </xf>
    <xf numFmtId="0" fontId="12" fillId="10" borderId="6" xfId="0" applyFont="1" applyFill="1" applyBorder="1" applyAlignment="1">
      <alignment horizontal="left" vertical="center"/>
    </xf>
    <xf numFmtId="0" fontId="69" fillId="0" borderId="6" xfId="0" applyFont="1" applyBorder="1" applyAlignment="1">
      <alignment horizontal="center" vertical="center"/>
    </xf>
    <xf numFmtId="0" fontId="77" fillId="10" borderId="6" xfId="0" applyFont="1" applyFill="1" applyBorder="1" applyAlignment="1">
      <alignment horizontal="center" vertical="center"/>
    </xf>
    <xf numFmtId="0" fontId="69" fillId="0" borderId="0" xfId="0" applyFont="1" applyAlignment="1">
      <alignment horizontal="center" vertical="center"/>
    </xf>
    <xf numFmtId="0" fontId="53" fillId="0" borderId="0" xfId="1" applyFont="1" applyAlignment="1">
      <alignment horizontal="left" vertical="center"/>
    </xf>
    <xf numFmtId="0" fontId="53" fillId="0" borderId="0" xfId="1" applyFont="1" applyAlignment="1">
      <alignment vertical="top" wrapText="1"/>
    </xf>
    <xf numFmtId="0" fontId="73" fillId="10" borderId="0" xfId="1" applyFont="1" applyFill="1" applyAlignment="1">
      <alignment horizontal="center" vertical="center" wrapText="1"/>
    </xf>
    <xf numFmtId="0" fontId="73" fillId="10" borderId="6" xfId="1" applyFont="1" applyFill="1" applyBorder="1" applyAlignment="1">
      <alignment horizontal="center" vertical="center" wrapText="1"/>
    </xf>
    <xf numFmtId="0" fontId="43" fillId="0" borderId="0" xfId="1" applyFont="1" applyAlignment="1">
      <alignment horizontal="left" vertical="center"/>
    </xf>
    <xf numFmtId="0" fontId="0" fillId="8" borderId="5" xfId="0" applyFill="1" applyBorder="1" applyAlignment="1">
      <alignment horizontal="left" vertical="top" wrapText="1"/>
    </xf>
    <xf numFmtId="0" fontId="0" fillId="11" borderId="5" xfId="0" applyFill="1" applyBorder="1" applyAlignment="1">
      <alignment horizontal="left" vertical="top" wrapText="1"/>
    </xf>
    <xf numFmtId="0" fontId="11" fillId="8" borderId="0" xfId="0" applyFont="1" applyFill="1" applyAlignment="1">
      <alignment horizontal="center" vertical="center" wrapText="1"/>
    </xf>
    <xf numFmtId="0" fontId="79" fillId="8" borderId="0" xfId="0" applyFont="1" applyFill="1" applyAlignment="1">
      <alignment horizontal="center" vertical="center" wrapText="1"/>
    </xf>
    <xf numFmtId="0" fontId="23" fillId="0" borderId="0" xfId="1" applyFont="1" applyAlignment="1">
      <alignment horizontal="left" vertical="top" wrapText="1"/>
    </xf>
    <xf numFmtId="0" fontId="11" fillId="11" borderId="0" xfId="0" applyFont="1" applyFill="1" applyAlignment="1">
      <alignment horizontal="center" vertical="center" wrapText="1"/>
    </xf>
    <xf numFmtId="0" fontId="79" fillId="11" borderId="0" xfId="0" applyFont="1" applyFill="1" applyAlignment="1">
      <alignment horizontal="center" vertical="center" wrapText="1"/>
    </xf>
    <xf numFmtId="0" fontId="40" fillId="4" borderId="6" xfId="0" applyFont="1" applyFill="1" applyBorder="1" applyAlignment="1">
      <alignment horizontal="left" vertical="center" wrapText="1" shrinkToFit="1"/>
    </xf>
    <xf numFmtId="0" fontId="40" fillId="4" borderId="7" xfId="0" applyFont="1" applyFill="1" applyBorder="1" applyAlignment="1">
      <alignment horizontal="left" vertical="center" wrapText="1" shrinkToFit="1"/>
    </xf>
    <xf numFmtId="0" fontId="62" fillId="0" borderId="0" xfId="1" applyFont="1" applyAlignment="1">
      <alignment horizontal="left" vertical="center"/>
    </xf>
    <xf numFmtId="0" fontId="62" fillId="0" borderId="0" xfId="0" applyFont="1" applyAlignment="1">
      <alignment horizontal="left" vertical="center"/>
    </xf>
    <xf numFmtId="0" fontId="66" fillId="0" borderId="0" xfId="1" applyFont="1" applyAlignment="1">
      <alignment horizontal="left" vertical="center"/>
    </xf>
    <xf numFmtId="0" fontId="72" fillId="10" borderId="0" xfId="1" applyFont="1" applyFill="1" applyAlignment="1">
      <alignment horizontal="center" vertical="center" wrapText="1"/>
    </xf>
    <xf numFmtId="0" fontId="44" fillId="8" borderId="0" xfId="0" applyFont="1" applyFill="1" applyAlignment="1">
      <alignment horizontal="center" vertical="center"/>
    </xf>
    <xf numFmtId="0" fontId="44" fillId="11" borderId="0" xfId="0" applyFont="1" applyFill="1" applyAlignment="1">
      <alignment horizontal="center" vertical="center"/>
    </xf>
    <xf numFmtId="0" fontId="164" fillId="0" borderId="0" xfId="1" applyFont="1" applyAlignment="1">
      <alignment horizontal="left" vertical="center"/>
    </xf>
    <xf numFmtId="0" fontId="39" fillId="10" borderId="6" xfId="1" applyFont="1" applyFill="1" applyBorder="1" applyAlignment="1">
      <alignment horizontal="center" vertical="center"/>
    </xf>
    <xf numFmtId="0" fontId="85" fillId="8" borderId="8" xfId="0" applyFont="1" applyFill="1" applyBorder="1" applyAlignment="1">
      <alignment horizontal="center" vertical="center"/>
    </xf>
    <xf numFmtId="0" fontId="0" fillId="8" borderId="9" xfId="0" applyFill="1" applyBorder="1" applyAlignment="1">
      <alignment horizontal="center" vertical="center"/>
    </xf>
    <xf numFmtId="0" fontId="24" fillId="0" borderId="10" xfId="1" applyFont="1" applyBorder="1" applyAlignment="1">
      <alignment horizontal="center" vertical="center"/>
    </xf>
    <xf numFmtId="0" fontId="24" fillId="0" borderId="8" xfId="1" applyFont="1" applyBorder="1" applyAlignment="1">
      <alignment horizontal="center" vertical="center"/>
    </xf>
    <xf numFmtId="0" fontId="24" fillId="0" borderId="8" xfId="1" applyFont="1" applyBorder="1" applyAlignment="1">
      <alignment horizontal="left" vertical="center"/>
    </xf>
    <xf numFmtId="0" fontId="72" fillId="10" borderId="10" xfId="1" applyFont="1" applyFill="1" applyBorder="1" applyAlignment="1">
      <alignment horizontal="center" vertical="center"/>
    </xf>
    <xf numFmtId="0" fontId="85" fillId="11" borderId="8" xfId="0" applyFont="1" applyFill="1" applyBorder="1" applyAlignment="1">
      <alignment horizontal="center" vertical="center"/>
    </xf>
    <xf numFmtId="0" fontId="0" fillId="11" borderId="9" xfId="0" applyFill="1" applyBorder="1" applyAlignment="1">
      <alignment horizontal="center" vertical="center"/>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12" fillId="8" borderId="12" xfId="0" applyFont="1" applyFill="1" applyBorder="1" applyAlignment="1">
      <alignment horizontal="left" vertical="center"/>
    </xf>
    <xf numFmtId="0" fontId="24" fillId="8" borderId="12" xfId="1" applyFont="1" applyFill="1" applyBorder="1" applyAlignment="1">
      <alignment horizontal="left" vertical="center"/>
    </xf>
    <xf numFmtId="0" fontId="24" fillId="8" borderId="12" xfId="1" applyFont="1" applyFill="1" applyBorder="1">
      <alignment vertical="center"/>
    </xf>
    <xf numFmtId="0" fontId="24" fillId="8" borderId="13" xfId="1" applyFont="1" applyFill="1" applyBorder="1">
      <alignment vertical="center"/>
    </xf>
    <xf numFmtId="0" fontId="72" fillId="10" borderId="12" xfId="1" applyFont="1" applyFill="1" applyBorder="1" applyAlignment="1">
      <alignment horizontal="center" vertical="center"/>
    </xf>
    <xf numFmtId="0" fontId="12" fillId="11" borderId="12" xfId="0" applyFont="1" applyFill="1" applyBorder="1" applyAlignment="1">
      <alignment horizontal="left" vertical="center"/>
    </xf>
    <xf numFmtId="0" fontId="24" fillId="11" borderId="12" xfId="1" applyFont="1" applyFill="1" applyBorder="1">
      <alignment vertical="center"/>
    </xf>
    <xf numFmtId="0" fontId="24" fillId="11" borderId="13" xfId="1" applyFont="1" applyFill="1" applyBorder="1">
      <alignment vertical="center"/>
    </xf>
    <xf numFmtId="0" fontId="44" fillId="11" borderId="18" xfId="1" applyFont="1" applyFill="1" applyBorder="1" applyAlignment="1">
      <alignment horizontal="center" vertical="center" wrapText="1"/>
    </xf>
    <xf numFmtId="0" fontId="38" fillId="11" borderId="0" xfId="1" applyFont="1" applyFill="1" applyAlignment="1">
      <alignment horizontal="center" vertical="center" wrapText="1"/>
    </xf>
    <xf numFmtId="0" fontId="25" fillId="0" borderId="0" xfId="0" applyFont="1" applyAlignment="1">
      <alignment horizontal="center" vertical="center"/>
    </xf>
    <xf numFmtId="0" fontId="25" fillId="0" borderId="0" xfId="1" applyFont="1" applyAlignment="1">
      <alignment horizontal="center" vertical="center"/>
    </xf>
    <xf numFmtId="0" fontId="24" fillId="4" borderId="5" xfId="1" applyFont="1" applyFill="1" applyBorder="1">
      <alignment vertical="center"/>
    </xf>
    <xf numFmtId="0" fontId="72" fillId="10" borderId="0" xfId="1" applyFont="1" applyFill="1" applyAlignment="1">
      <alignment horizontal="center" vertical="center"/>
    </xf>
    <xf numFmtId="0" fontId="25" fillId="4" borderId="6" xfId="0" applyFont="1" applyFill="1" applyBorder="1" applyAlignment="1">
      <alignment horizontal="center" vertical="center"/>
    </xf>
    <xf numFmtId="0" fontId="25" fillId="4" borderId="0" xfId="0" applyFont="1" applyFill="1" applyAlignment="1">
      <alignment horizontal="center" vertical="center"/>
    </xf>
    <xf numFmtId="0" fontId="24" fillId="0" borderId="5" xfId="1" applyFont="1" applyBorder="1">
      <alignment vertical="center"/>
    </xf>
    <xf numFmtId="0" fontId="12" fillId="0" borderId="0" xfId="1" applyFont="1" applyAlignment="1">
      <alignment horizontal="right" vertical="center"/>
    </xf>
    <xf numFmtId="0" fontId="12" fillId="0" borderId="0" xfId="1" applyFont="1" applyAlignment="1">
      <alignment horizontal="left" vertical="center"/>
    </xf>
    <xf numFmtId="0" fontId="11" fillId="4" borderId="5" xfId="1" applyFont="1" applyFill="1" applyBorder="1">
      <alignment vertical="center"/>
    </xf>
    <xf numFmtId="0" fontId="39" fillId="10" borderId="0" xfId="1" applyFont="1" applyFill="1" applyAlignment="1">
      <alignment horizontal="center" vertical="center"/>
    </xf>
    <xf numFmtId="0" fontId="24" fillId="4" borderId="0" xfId="1" applyFont="1" applyFill="1" applyAlignment="1">
      <alignment horizontal="left" vertical="center"/>
    </xf>
    <xf numFmtId="0" fontId="35" fillId="8" borderId="0" xfId="0" applyFont="1" applyFill="1" applyAlignment="1">
      <alignment horizontal="left" vertical="top" wrapText="1"/>
    </xf>
    <xf numFmtId="0" fontId="67" fillId="4" borderId="0" xfId="1" applyFont="1" applyFill="1" applyAlignment="1">
      <alignment horizontal="left" vertical="top"/>
    </xf>
    <xf numFmtId="0" fontId="35" fillId="11" borderId="51" xfId="0" applyFont="1" applyFill="1" applyBorder="1" applyAlignment="1">
      <alignment horizontal="left" vertical="top" wrapText="1"/>
    </xf>
    <xf numFmtId="0" fontId="85" fillId="8" borderId="0" xfId="0" applyFont="1" applyFill="1"/>
    <xf numFmtId="0" fontId="85" fillId="8" borderId="5" xfId="0" applyFont="1" applyFill="1" applyBorder="1"/>
    <xf numFmtId="0" fontId="85" fillId="11" borderId="51" xfId="0" applyFont="1" applyFill="1" applyBorder="1"/>
    <xf numFmtId="0" fontId="85" fillId="11" borderId="5" xfId="0" applyFont="1" applyFill="1" applyBorder="1"/>
    <xf numFmtId="0" fontId="24" fillId="4" borderId="0" xfId="1" applyFont="1" applyFill="1" applyAlignment="1">
      <alignment horizontal="center" vertical="center"/>
    </xf>
    <xf numFmtId="0" fontId="45" fillId="11" borderId="51" xfId="0" applyFont="1" applyFill="1" applyBorder="1" applyAlignment="1">
      <alignment horizontal="left" vertical="top"/>
    </xf>
    <xf numFmtId="0" fontId="34" fillId="8" borderId="0" xfId="1" applyFont="1" applyFill="1" applyAlignment="1">
      <alignment horizontal="left" vertical="top" wrapText="1"/>
    </xf>
    <xf numFmtId="0" fontId="34" fillId="8" borderId="5" xfId="1" applyFont="1" applyFill="1" applyBorder="1" applyAlignment="1">
      <alignment horizontal="left" vertical="top" wrapText="1"/>
    </xf>
    <xf numFmtId="0" fontId="36" fillId="10" borderId="0" xfId="1" applyFont="1" applyFill="1" applyAlignment="1">
      <alignment horizontal="center" vertical="center"/>
    </xf>
    <xf numFmtId="0" fontId="34" fillId="11" borderId="0" xfId="1" applyFont="1" applyFill="1" applyAlignment="1">
      <alignment horizontal="left" vertical="top" wrapText="1"/>
    </xf>
    <xf numFmtId="0" fontId="34" fillId="11" borderId="5" xfId="1" applyFont="1" applyFill="1" applyBorder="1" applyAlignment="1">
      <alignment horizontal="left" vertical="top" wrapText="1"/>
    </xf>
    <xf numFmtId="0" fontId="24" fillId="4" borderId="6" xfId="1" applyFont="1" applyFill="1" applyBorder="1" applyAlignment="1">
      <alignment horizontal="center" vertical="center"/>
    </xf>
    <xf numFmtId="0" fontId="11" fillId="4" borderId="0" xfId="0" applyFont="1" applyFill="1"/>
    <xf numFmtId="0" fontId="34" fillId="8" borderId="3" xfId="1" applyFont="1" applyFill="1" applyBorder="1" applyAlignment="1">
      <alignment horizontal="left" vertical="top" wrapText="1"/>
    </xf>
    <xf numFmtId="0" fontId="34" fillId="8" borderId="84" xfId="1" applyFont="1" applyFill="1" applyBorder="1" applyAlignment="1">
      <alignment horizontal="left" vertical="top" wrapText="1"/>
    </xf>
    <xf numFmtId="0" fontId="24" fillId="4" borderId="4" xfId="1" applyFont="1" applyFill="1" applyBorder="1" applyAlignment="1">
      <alignment horizontal="center" vertical="center"/>
    </xf>
    <xf numFmtId="0" fontId="24" fillId="4" borderId="3" xfId="1" applyFont="1" applyFill="1" applyBorder="1" applyAlignment="1">
      <alignment horizontal="center" vertical="center"/>
    </xf>
    <xf numFmtId="0" fontId="24" fillId="4" borderId="3" xfId="1" applyFont="1" applyFill="1" applyBorder="1" applyAlignment="1">
      <alignment horizontal="left" vertical="center"/>
    </xf>
    <xf numFmtId="0" fontId="24" fillId="4" borderId="3" xfId="1" applyFont="1" applyFill="1" applyBorder="1">
      <alignment vertical="center"/>
    </xf>
    <xf numFmtId="0" fontId="36" fillId="10" borderId="3" xfId="1" applyFont="1" applyFill="1" applyBorder="1" applyAlignment="1">
      <alignment horizontal="center" vertical="center"/>
    </xf>
    <xf numFmtId="0" fontId="34" fillId="11" borderId="88" xfId="1" applyFont="1" applyFill="1" applyBorder="1" applyAlignment="1">
      <alignment horizontal="left" vertical="top" wrapText="1"/>
    </xf>
    <xf numFmtId="0" fontId="34" fillId="11" borderId="3" xfId="1" applyFont="1" applyFill="1" applyBorder="1" applyAlignment="1">
      <alignment horizontal="left" vertical="top" wrapText="1"/>
    </xf>
    <xf numFmtId="0" fontId="34" fillId="11" borderId="84" xfId="1" applyFont="1" applyFill="1" applyBorder="1" applyAlignment="1">
      <alignment horizontal="left" vertical="top" wrapText="1"/>
    </xf>
    <xf numFmtId="0" fontId="38" fillId="4" borderId="3" xfId="1" applyFont="1" applyFill="1" applyBorder="1" applyAlignment="1">
      <alignment horizontal="center" vertical="center" wrapText="1"/>
    </xf>
    <xf numFmtId="0" fontId="0" fillId="8" borderId="1" xfId="0" applyFill="1" applyBorder="1"/>
    <xf numFmtId="0" fontId="0" fillId="8" borderId="27" xfId="0" applyFill="1" applyBorder="1"/>
    <xf numFmtId="0" fontId="0" fillId="11" borderId="1" xfId="0" applyFill="1" applyBorder="1"/>
    <xf numFmtId="0" fontId="0" fillId="11" borderId="27" xfId="0" applyFill="1" applyBorder="1"/>
    <xf numFmtId="0" fontId="0" fillId="10" borderId="2" xfId="0" applyFill="1" applyBorder="1"/>
    <xf numFmtId="0" fontId="86" fillId="11" borderId="42" xfId="0" applyFont="1" applyFill="1" applyBorder="1"/>
    <xf numFmtId="0" fontId="0" fillId="11" borderId="2" xfId="0" applyFill="1" applyBorder="1"/>
    <xf numFmtId="0" fontId="0" fillId="11" borderId="80" xfId="0" applyFill="1" applyBorder="1"/>
    <xf numFmtId="0" fontId="88" fillId="8" borderId="0" xfId="0" applyFont="1" applyFill="1" applyAlignment="1">
      <alignment horizontal="left" vertical="top" wrapText="1"/>
    </xf>
    <xf numFmtId="0" fontId="88" fillId="8" borderId="5"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0" fontId="43" fillId="0" borderId="0" xfId="0" applyFont="1" applyAlignment="1">
      <alignment vertical="center"/>
    </xf>
    <xf numFmtId="0" fontId="10" fillId="0" borderId="0" xfId="1" applyFont="1" applyAlignment="1">
      <alignment horizontal="left" vertical="top" wrapText="1"/>
    </xf>
    <xf numFmtId="0" fontId="40" fillId="4" borderId="6" xfId="0" applyFont="1" applyFill="1" applyBorder="1" applyAlignment="1">
      <alignment horizontal="left" vertical="top" wrapText="1" shrinkToFit="1"/>
    </xf>
    <xf numFmtId="0" fontId="170" fillId="0" borderId="0" xfId="1" applyFont="1" applyAlignment="1">
      <alignment horizontal="right"/>
    </xf>
    <xf numFmtId="0" fontId="76" fillId="10" borderId="0" xfId="0" applyFont="1" applyFill="1" applyAlignment="1">
      <alignment horizontal="center" vertical="center"/>
    </xf>
    <xf numFmtId="0" fontId="78" fillId="10" borderId="0" xfId="0" applyFont="1" applyFill="1" applyAlignment="1">
      <alignment horizontal="center" vertical="center"/>
    </xf>
    <xf numFmtId="0" fontId="78" fillId="10" borderId="6" xfId="0" applyFont="1" applyFill="1" applyBorder="1" applyAlignment="1">
      <alignment horizontal="center" vertical="center"/>
    </xf>
    <xf numFmtId="0" fontId="11" fillId="8" borderId="0" xfId="1" applyFont="1" applyFill="1" applyAlignment="1">
      <alignment vertical="center" wrapText="1"/>
    </xf>
    <xf numFmtId="0" fontId="72" fillId="10" borderId="6" xfId="1" applyFont="1" applyFill="1" applyBorder="1" applyAlignment="1">
      <alignment horizontal="center" vertical="center" shrinkToFit="1"/>
    </xf>
    <xf numFmtId="0" fontId="11" fillId="11" borderId="0" xfId="1" applyFont="1" applyFill="1" applyAlignment="1">
      <alignment vertical="center" wrapText="1"/>
    </xf>
    <xf numFmtId="0" fontId="34" fillId="8" borderId="8" xfId="1" applyFont="1" applyFill="1" applyBorder="1" applyAlignment="1">
      <alignment horizontal="left" vertical="top" wrapText="1"/>
    </xf>
    <xf numFmtId="0" fontId="36" fillId="10" borderId="10" xfId="1" applyFont="1" applyFill="1" applyBorder="1" applyAlignment="1">
      <alignment horizontal="center" vertical="center"/>
    </xf>
    <xf numFmtId="0" fontId="34" fillId="11" borderId="8" xfId="1" applyFont="1" applyFill="1" applyBorder="1" applyAlignment="1">
      <alignment horizontal="left" vertical="top" wrapText="1"/>
    </xf>
    <xf numFmtId="0" fontId="24" fillId="8" borderId="0" xfId="1" applyFont="1" applyFill="1" applyAlignment="1">
      <alignment horizontal="center" vertical="center"/>
    </xf>
    <xf numFmtId="0" fontId="24" fillId="8" borderId="0" xfId="1" applyFont="1" applyFill="1" applyAlignment="1">
      <alignment horizontal="left" vertical="center"/>
    </xf>
    <xf numFmtId="0" fontId="54" fillId="8" borderId="13" xfId="1" applyFont="1" applyFill="1" applyBorder="1" applyAlignment="1">
      <alignment horizontal="right"/>
    </xf>
    <xf numFmtId="0" fontId="11" fillId="11" borderId="0" xfId="0" applyFont="1" applyFill="1" applyAlignment="1">
      <alignment vertical="center"/>
    </xf>
    <xf numFmtId="0" fontId="24" fillId="11" borderId="0" xfId="1" applyFont="1" applyFill="1" applyAlignment="1">
      <alignment horizontal="left" vertical="center"/>
    </xf>
    <xf numFmtId="0" fontId="54" fillId="11" borderId="5" xfId="1" applyFont="1" applyFill="1" applyBorder="1" applyAlignment="1">
      <alignment horizontal="right"/>
    </xf>
    <xf numFmtId="0" fontId="11" fillId="11" borderId="12" xfId="0" applyFont="1" applyFill="1" applyBorder="1" applyAlignment="1">
      <alignment vertical="center"/>
    </xf>
    <xf numFmtId="0" fontId="24" fillId="11" borderId="12" xfId="1" applyFont="1" applyFill="1" applyBorder="1" applyAlignment="1">
      <alignment horizontal="left" vertical="center" wrapText="1"/>
    </xf>
    <xf numFmtId="0" fontId="44" fillId="11" borderId="0" xfId="0" applyFont="1" applyFill="1" applyAlignment="1">
      <alignment horizontal="center" vertical="center" shrinkToFit="1"/>
    </xf>
    <xf numFmtId="0" fontId="103" fillId="11" borderId="0" xfId="1" applyFont="1" applyFill="1" applyAlignment="1">
      <alignment horizontal="center" vertical="center" wrapText="1"/>
    </xf>
    <xf numFmtId="0" fontId="21" fillId="11" borderId="0" xfId="1" applyFont="1" applyFill="1" applyAlignment="1">
      <alignment horizontal="left" vertical="center" wrapText="1"/>
    </xf>
    <xf numFmtId="0" fontId="21" fillId="11" borderId="7" xfId="1" applyFont="1" applyFill="1" applyBorder="1" applyAlignment="1">
      <alignment horizontal="left" vertical="center" wrapText="1"/>
    </xf>
    <xf numFmtId="0" fontId="43" fillId="0" borderId="0" xfId="1" applyFont="1" applyAlignment="1">
      <alignment horizontal="right" vertical="center"/>
    </xf>
    <xf numFmtId="0" fontId="56" fillId="0" borderId="0" xfId="0" applyFont="1" applyAlignment="1">
      <alignment horizontal="left" vertical="center" indent="1"/>
    </xf>
    <xf numFmtId="0" fontId="43" fillId="0" borderId="0" xfId="1" applyFont="1" applyAlignment="1"/>
    <xf numFmtId="0" fontId="186" fillId="0" borderId="0" xfId="1" applyFont="1" applyAlignment="1">
      <alignment horizontal="right"/>
    </xf>
    <xf numFmtId="0" fontId="72" fillId="10" borderId="0" xfId="1" applyFont="1" applyFill="1" applyAlignment="1">
      <alignment horizontal="center" vertical="center" shrinkToFit="1"/>
    </xf>
    <xf numFmtId="0" fontId="11" fillId="11" borderId="0" xfId="1" applyFont="1" applyFill="1" applyAlignment="1">
      <alignment vertical="top"/>
    </xf>
    <xf numFmtId="0" fontId="44" fillId="8" borderId="8" xfId="0" applyFont="1" applyFill="1" applyBorder="1" applyAlignment="1">
      <alignment horizontal="center" vertical="center"/>
    </xf>
    <xf numFmtId="0" fontId="11" fillId="8" borderId="8" xfId="1" applyFont="1" applyFill="1" applyBorder="1" applyAlignment="1">
      <alignment vertical="top"/>
    </xf>
    <xf numFmtId="0" fontId="0" fillId="8" borderId="8" xfId="0" applyFill="1" applyBorder="1" applyAlignment="1">
      <alignment horizontal="left" vertical="top" wrapText="1"/>
    </xf>
    <xf numFmtId="0" fontId="34" fillId="8" borderId="9" xfId="1" applyFont="1" applyFill="1" applyBorder="1" applyAlignment="1">
      <alignment horizontal="left" vertical="top" wrapText="1"/>
    </xf>
    <xf numFmtId="0" fontId="44" fillId="0" borderId="8" xfId="0" applyFont="1" applyBorder="1" applyAlignment="1">
      <alignment horizontal="center" vertical="center"/>
    </xf>
    <xf numFmtId="0" fontId="44" fillId="11" borderId="8" xfId="0" applyFont="1" applyFill="1" applyBorder="1" applyAlignment="1">
      <alignment horizontal="center" vertical="center"/>
    </xf>
    <xf numFmtId="0" fontId="11" fillId="11" borderId="8" xfId="1" applyFont="1" applyFill="1" applyBorder="1" applyAlignment="1">
      <alignment vertical="top"/>
    </xf>
    <xf numFmtId="0" fontId="0" fillId="11" borderId="8" xfId="0" applyFill="1" applyBorder="1" applyAlignment="1">
      <alignment horizontal="left" vertical="top" wrapText="1"/>
    </xf>
    <xf numFmtId="0" fontId="34" fillId="11" borderId="9" xfId="1" applyFont="1" applyFill="1" applyBorder="1" applyAlignment="1">
      <alignment horizontal="left" vertical="top" wrapText="1"/>
    </xf>
    <xf numFmtId="0" fontId="44" fillId="8" borderId="14" xfId="0" applyFont="1" applyFill="1" applyBorder="1" applyAlignment="1">
      <alignment horizontal="center" vertical="center"/>
    </xf>
    <xf numFmtId="0" fontId="44" fillId="8" borderId="12" xfId="0" applyFont="1" applyFill="1" applyBorder="1" applyAlignment="1">
      <alignment horizontal="center" vertical="center"/>
    </xf>
    <xf numFmtId="0" fontId="54" fillId="11" borderId="13" xfId="1" applyFont="1" applyFill="1" applyBorder="1" applyAlignment="1">
      <alignment horizontal="right"/>
    </xf>
    <xf numFmtId="0" fontId="14" fillId="11" borderId="18" xfId="1" applyFont="1" applyFill="1" applyBorder="1" applyAlignment="1">
      <alignment horizontal="center" vertical="center" wrapText="1"/>
    </xf>
    <xf numFmtId="0" fontId="103" fillId="11" borderId="18" xfId="1" applyFont="1" applyFill="1" applyBorder="1" applyAlignment="1">
      <alignment horizontal="center" vertical="center" wrapText="1"/>
    </xf>
    <xf numFmtId="0" fontId="35" fillId="8" borderId="0" xfId="0" applyFont="1" applyFill="1" applyAlignment="1">
      <alignment wrapText="1"/>
    </xf>
    <xf numFmtId="0" fontId="88" fillId="11" borderId="0" xfId="0" applyFont="1" applyFill="1" applyAlignment="1">
      <alignment wrapText="1"/>
    </xf>
    <xf numFmtId="0" fontId="58" fillId="0" borderId="6" xfId="0" applyFont="1" applyBorder="1" applyAlignment="1">
      <alignment horizontal="center" vertical="center"/>
    </xf>
    <xf numFmtId="0" fontId="59" fillId="8" borderId="0" xfId="1" applyFont="1" applyFill="1" applyAlignment="1">
      <alignment horizontal="left" vertical="top"/>
    </xf>
    <xf numFmtId="0" fontId="59" fillId="11" borderId="0" xfId="1" applyFont="1" applyFill="1" applyAlignment="1">
      <alignment horizontal="left" vertical="top"/>
    </xf>
    <xf numFmtId="0" fontId="44" fillId="0" borderId="10" xfId="0" applyFont="1" applyBorder="1" applyAlignment="1">
      <alignment horizontal="center" vertical="center"/>
    </xf>
    <xf numFmtId="0" fontId="11" fillId="0" borderId="6" xfId="1" applyFont="1" applyBorder="1" applyAlignment="1">
      <alignment vertical="center" wrapText="1"/>
    </xf>
    <xf numFmtId="0" fontId="11" fillId="0" borderId="7" xfId="1" applyFont="1" applyBorder="1" applyAlignment="1">
      <alignment vertical="center" wrapText="1"/>
    </xf>
    <xf numFmtId="0" fontId="34" fillId="8" borderId="14" xfId="1" applyFont="1" applyFill="1" applyBorder="1" applyAlignment="1">
      <alignment horizontal="left" vertical="top" wrapText="1"/>
    </xf>
    <xf numFmtId="0" fontId="11" fillId="11" borderId="14" xfId="1" applyFont="1" applyFill="1" applyBorder="1" applyAlignment="1">
      <alignment vertical="center" wrapText="1"/>
    </xf>
    <xf numFmtId="0" fontId="11" fillId="11" borderId="15" xfId="1" applyFont="1" applyFill="1" applyBorder="1" applyAlignment="1">
      <alignment vertical="center" wrapText="1"/>
    </xf>
    <xf numFmtId="0" fontId="23" fillId="0" borderId="0" xfId="1" applyFont="1" applyAlignment="1">
      <alignment horizontal="left" vertical="center"/>
    </xf>
    <xf numFmtId="0" fontId="23" fillId="0" borderId="6" xfId="1" applyFont="1" applyBorder="1" applyAlignment="1">
      <alignment horizontal="left" vertical="center"/>
    </xf>
    <xf numFmtId="0" fontId="43" fillId="0" borderId="0" xfId="1" applyFont="1" applyAlignment="1">
      <alignment horizontal="left" vertical="top" wrapText="1"/>
    </xf>
    <xf numFmtId="0" fontId="16" fillId="0" borderId="0" xfId="1" applyFont="1" applyAlignment="1">
      <alignment vertical="center" wrapText="1"/>
    </xf>
    <xf numFmtId="0" fontId="67" fillId="0" borderId="0" xfId="1" applyFont="1" applyAlignment="1">
      <alignment horizontal="left" vertical="top" wrapText="1"/>
    </xf>
    <xf numFmtId="0" fontId="43" fillId="0" borderId="0" xfId="0" applyFont="1" applyAlignment="1">
      <alignment horizontal="left" vertical="center"/>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26" fillId="0" borderId="0" xfId="1" applyFont="1" applyAlignment="1">
      <alignment horizontal="right"/>
    </xf>
    <xf numFmtId="0" fontId="11" fillId="14" borderId="44" xfId="1" applyFont="1" applyFill="1" applyBorder="1">
      <alignment vertical="center"/>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44" fillId="8" borderId="6" xfId="0" applyFont="1" applyFill="1" applyBorder="1" applyAlignment="1">
      <alignment horizontal="center" vertical="center"/>
    </xf>
    <xf numFmtId="0" fontId="11" fillId="11" borderId="14" xfId="1" applyFont="1" applyFill="1" applyBorder="1" applyAlignment="1">
      <alignment horizontal="center" vertical="center" wrapText="1"/>
    </xf>
    <xf numFmtId="0" fontId="11" fillId="11" borderId="15" xfId="1" applyFont="1" applyFill="1" applyBorder="1" applyAlignment="1">
      <alignment horizontal="center" vertical="center" wrapText="1"/>
    </xf>
    <xf numFmtId="0" fontId="191" fillId="0" borderId="60" xfId="1" applyFont="1" applyBorder="1">
      <alignment vertical="center"/>
    </xf>
    <xf numFmtId="0" fontId="10" fillId="0" borderId="60" xfId="1" applyFont="1" applyBorder="1" applyAlignment="1">
      <alignment horizontal="left" vertical="top"/>
    </xf>
    <xf numFmtId="0" fontId="34" fillId="0" borderId="60" xfId="1" applyFont="1" applyBorder="1" applyAlignment="1">
      <alignment horizontal="left" vertical="top" wrapText="1"/>
    </xf>
    <xf numFmtId="0" fontId="34" fillId="0" borderId="61" xfId="1" applyFont="1" applyBorder="1" applyAlignment="1">
      <alignment horizontal="left" vertical="top" wrapText="1"/>
    </xf>
    <xf numFmtId="0" fontId="11" fillId="0" borderId="60" xfId="1" applyFont="1" applyBorder="1">
      <alignment vertical="center"/>
    </xf>
    <xf numFmtId="0" fontId="84" fillId="0" borderId="0" xfId="1" applyFont="1" applyAlignment="1">
      <alignment horizontal="right" vertical="center"/>
    </xf>
    <xf numFmtId="0" fontId="44" fillId="0" borderId="0" xfId="0" applyFont="1" applyAlignment="1">
      <alignment horizontal="center"/>
    </xf>
    <xf numFmtId="0" fontId="44" fillId="0" borderId="4" xfId="0" applyFont="1" applyBorder="1" applyAlignment="1">
      <alignment horizontal="center" vertical="center"/>
    </xf>
    <xf numFmtId="0" fontId="44" fillId="0" borderId="30" xfId="0" applyFont="1" applyBorder="1" applyAlignment="1">
      <alignment horizontal="center" vertical="center"/>
    </xf>
    <xf numFmtId="0" fontId="24" fillId="0" borderId="30" xfId="1" applyFont="1" applyBorder="1" applyAlignment="1">
      <alignment horizontal="left" vertical="center"/>
    </xf>
    <xf numFmtId="0" fontId="44" fillId="0" borderId="3" xfId="0" applyFont="1" applyBorder="1" applyAlignment="1">
      <alignment horizontal="center" vertical="center"/>
    </xf>
    <xf numFmtId="0" fontId="11" fillId="0" borderId="4" xfId="1" applyFont="1" applyBorder="1" applyAlignment="1">
      <alignment horizontal="center" vertical="center" wrapText="1"/>
    </xf>
    <xf numFmtId="0" fontId="11" fillId="0" borderId="83" xfId="1" applyFont="1" applyBorder="1" applyAlignment="1">
      <alignment horizontal="center" vertical="center" wrapText="1"/>
    </xf>
    <xf numFmtId="0" fontId="119" fillId="19" borderId="86" xfId="1" applyFont="1" applyFill="1" applyBorder="1" applyAlignment="1">
      <alignment horizontal="center" vertical="center" textRotation="255" wrapText="1" shrinkToFit="1"/>
    </xf>
    <xf numFmtId="0" fontId="44" fillId="8" borderId="2" xfId="0" applyFont="1" applyFill="1" applyBorder="1" applyAlignment="1">
      <alignment horizontal="center" vertical="center"/>
    </xf>
    <xf numFmtId="0" fontId="44" fillId="8" borderId="1" xfId="0" applyFont="1" applyFill="1" applyBorder="1" applyAlignment="1">
      <alignment horizontal="center" vertical="center"/>
    </xf>
    <xf numFmtId="0" fontId="54" fillId="8" borderId="27" xfId="1" applyFont="1" applyFill="1" applyBorder="1" applyAlignment="1">
      <alignment horizontal="right"/>
    </xf>
    <xf numFmtId="0" fontId="36" fillId="10" borderId="1" xfId="1" applyFont="1" applyFill="1" applyBorder="1" applyAlignment="1">
      <alignment horizontal="center" vertical="center"/>
    </xf>
    <xf numFmtId="0" fontId="44" fillId="11" borderId="42" xfId="1" applyFont="1" applyFill="1" applyBorder="1" applyAlignment="1">
      <alignment horizontal="center" vertical="center" wrapText="1"/>
    </xf>
    <xf numFmtId="0" fontId="103" fillId="11" borderId="42" xfId="1" applyFont="1" applyFill="1" applyBorder="1" applyAlignment="1">
      <alignment horizontal="center" vertical="center" wrapText="1"/>
    </xf>
    <xf numFmtId="0" fontId="11" fillId="11" borderId="2" xfId="1" applyFont="1" applyFill="1" applyBorder="1" applyAlignment="1">
      <alignment horizontal="center" vertical="center" wrapText="1"/>
    </xf>
    <xf numFmtId="0" fontId="11" fillId="11" borderId="80" xfId="1" applyFont="1" applyFill="1" applyBorder="1" applyAlignment="1">
      <alignment horizontal="center" vertical="center" wrapText="1"/>
    </xf>
    <xf numFmtId="0" fontId="24" fillId="0" borderId="60" xfId="1" applyFont="1" applyBorder="1" applyAlignment="1">
      <alignment horizontal="left" vertical="center"/>
    </xf>
    <xf numFmtId="0" fontId="71" fillId="10" borderId="0" xfId="1" applyFont="1" applyFill="1" applyAlignment="1">
      <alignment horizontal="center" vertical="center" wrapText="1"/>
    </xf>
    <xf numFmtId="0" fontId="66" fillId="0" borderId="0" xfId="1" applyFont="1">
      <alignment vertical="center"/>
    </xf>
    <xf numFmtId="0" fontId="185" fillId="0" borderId="0" xfId="1" applyFont="1" applyAlignment="1">
      <alignment horizontal="right"/>
    </xf>
    <xf numFmtId="0" fontId="44" fillId="0" borderId="12" xfId="0" applyFont="1" applyBorder="1" applyAlignment="1">
      <alignment horizontal="center" vertical="center"/>
    </xf>
    <xf numFmtId="0" fontId="24" fillId="0" borderId="12" xfId="1" applyFont="1" applyBorder="1" applyAlignment="1">
      <alignment horizontal="left" vertical="center"/>
    </xf>
    <xf numFmtId="0" fontId="54" fillId="8" borderId="19" xfId="1" applyFont="1" applyFill="1" applyBorder="1" applyAlignment="1">
      <alignment horizontal="right"/>
    </xf>
    <xf numFmtId="0" fontId="54" fillId="11" borderId="19" xfId="1" applyFont="1" applyFill="1" applyBorder="1" applyAlignment="1">
      <alignment horizontal="right"/>
    </xf>
    <xf numFmtId="0" fontId="177" fillId="8" borderId="12" xfId="0" applyFont="1" applyFill="1" applyBorder="1" applyAlignment="1">
      <alignment vertical="center"/>
    </xf>
    <xf numFmtId="0" fontId="36" fillId="10" borderId="12" xfId="1" applyFont="1" applyFill="1" applyBorder="1" applyAlignment="1">
      <alignment horizontal="center" vertical="center"/>
    </xf>
    <xf numFmtId="0" fontId="36" fillId="10" borderId="14" xfId="1" applyFont="1" applyFill="1" applyBorder="1" applyAlignment="1">
      <alignment horizontal="center" vertical="center"/>
    </xf>
    <xf numFmtId="0" fontId="10" fillId="0" borderId="60" xfId="1" applyFont="1" applyBorder="1" applyAlignment="1">
      <alignment vertical="top"/>
    </xf>
    <xf numFmtId="0" fontId="34" fillId="0" borderId="60" xfId="1" applyFont="1" applyBorder="1" applyAlignment="1">
      <alignment vertical="top" wrapText="1"/>
    </xf>
    <xf numFmtId="0" fontId="34" fillId="0" borderId="61" xfId="1" applyFont="1" applyBorder="1" applyAlignment="1">
      <alignment vertical="top" wrapText="1"/>
    </xf>
    <xf numFmtId="0" fontId="24" fillId="0" borderId="0" xfId="0" applyFont="1" applyAlignment="1">
      <alignment vertical="center"/>
    </xf>
    <xf numFmtId="0" fontId="80" fillId="0" borderId="0" xfId="0" applyFont="1" applyAlignment="1">
      <alignment vertical="top"/>
    </xf>
    <xf numFmtId="0" fontId="0" fillId="8" borderId="0" xfId="0" applyFill="1" applyAlignment="1">
      <alignment horizontal="left" vertical="center"/>
    </xf>
    <xf numFmtId="0" fontId="0" fillId="11" borderId="0" xfId="0" applyFill="1" applyAlignment="1">
      <alignment horizontal="left" vertical="center"/>
    </xf>
    <xf numFmtId="0" fontId="83" fillId="8" borderId="0" xfId="0" applyFont="1" applyFill="1" applyAlignment="1">
      <alignment horizontal="center" vertical="center"/>
    </xf>
    <xf numFmtId="0" fontId="56" fillId="8" borderId="0" xfId="0" applyFont="1" applyFill="1" applyAlignment="1">
      <alignment horizontal="center" vertical="center"/>
    </xf>
    <xf numFmtId="0" fontId="56" fillId="8" borderId="5" xfId="0" applyFont="1" applyFill="1" applyBorder="1" applyAlignment="1">
      <alignment horizontal="center" vertical="center"/>
    </xf>
    <xf numFmtId="0" fontId="83" fillId="11" borderId="0" xfId="0" applyFont="1" applyFill="1" applyAlignment="1">
      <alignment horizontal="center" vertical="center"/>
    </xf>
    <xf numFmtId="0" fontId="56" fillId="11" borderId="0" xfId="0" applyFont="1" applyFill="1" applyAlignment="1">
      <alignment horizontal="center" vertical="center"/>
    </xf>
    <xf numFmtId="0" fontId="56" fillId="11" borderId="5" xfId="0" applyFont="1" applyFill="1" applyBorder="1" applyAlignment="1">
      <alignment horizontal="center" vertical="center"/>
    </xf>
    <xf numFmtId="0" fontId="82" fillId="8" borderId="0" xfId="0" applyFont="1" applyFill="1" applyAlignment="1">
      <alignment horizontal="center" vertical="center"/>
    </xf>
    <xf numFmtId="0" fontId="7" fillId="8" borderId="0" xfId="0" applyFont="1" applyFill="1" applyAlignment="1">
      <alignment horizontal="center" vertical="center"/>
    </xf>
    <xf numFmtId="0" fontId="7" fillId="8" borderId="5" xfId="0" applyFont="1" applyFill="1" applyBorder="1" applyAlignment="1">
      <alignment horizontal="center" vertical="center"/>
    </xf>
    <xf numFmtId="0" fontId="82" fillId="11" borderId="0" xfId="0" applyFont="1" applyFill="1" applyAlignment="1">
      <alignment horizontal="center" vertical="center"/>
    </xf>
    <xf numFmtId="0" fontId="7" fillId="11" borderId="0" xfId="0" applyFont="1" applyFill="1" applyAlignment="1">
      <alignment horizontal="center" vertical="center"/>
    </xf>
    <xf numFmtId="0" fontId="7" fillId="11" borderId="5" xfId="0" applyFont="1" applyFill="1" applyBorder="1" applyAlignment="1">
      <alignment horizontal="center" vertical="center"/>
    </xf>
    <xf numFmtId="0" fontId="82" fillId="8" borderId="3"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84" xfId="0" applyFont="1" applyFill="1" applyBorder="1" applyAlignment="1">
      <alignment horizontal="center" vertical="center"/>
    </xf>
    <xf numFmtId="0" fontId="82" fillId="11" borderId="3"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84" xfId="0" applyFont="1" applyFill="1" applyBorder="1" applyAlignment="1">
      <alignment horizontal="center" vertical="center"/>
    </xf>
    <xf numFmtId="0" fontId="119" fillId="16" borderId="89" xfId="0" applyFont="1" applyFill="1" applyBorder="1" applyAlignment="1">
      <alignment vertical="center" textRotation="255"/>
    </xf>
    <xf numFmtId="0" fontId="127" fillId="16" borderId="0" xfId="0" applyFont="1" applyFill="1" applyAlignment="1">
      <alignment horizontal="center" vertical="top"/>
    </xf>
    <xf numFmtId="0" fontId="34" fillId="16" borderId="0" xfId="1" applyFont="1" applyFill="1" applyAlignment="1">
      <alignment horizontal="left" vertical="top" wrapText="1"/>
    </xf>
    <xf numFmtId="0" fontId="44" fillId="16" borderId="0" xfId="0" applyFont="1" applyFill="1" applyAlignment="1">
      <alignment horizontal="center" vertical="center"/>
    </xf>
    <xf numFmtId="0" fontId="24" fillId="16" borderId="0" xfId="1" applyFont="1" applyFill="1" applyAlignment="1">
      <alignment horizontal="left" vertical="center"/>
    </xf>
    <xf numFmtId="0" fontId="43" fillId="16" borderId="0" xfId="1" applyFont="1" applyFill="1" applyAlignment="1">
      <alignment horizontal="right"/>
    </xf>
    <xf numFmtId="0" fontId="21" fillId="16" borderId="81" xfId="1" applyFont="1" applyFill="1" applyBorder="1" applyAlignment="1">
      <alignment horizontal="center" vertical="center"/>
    </xf>
    <xf numFmtId="0" fontId="36" fillId="16" borderId="0" xfId="1" applyFont="1" applyFill="1" applyAlignment="1">
      <alignment horizontal="center" vertical="center"/>
    </xf>
    <xf numFmtId="0" fontId="127" fillId="0" borderId="6" xfId="0" applyFont="1" applyBorder="1" applyAlignment="1">
      <alignment horizontal="center" vertical="top"/>
    </xf>
    <xf numFmtId="0" fontId="24" fillId="16" borderId="0" xfId="1" applyFont="1" applyFill="1" applyAlignment="1">
      <alignment horizontal="right" vertical="center"/>
    </xf>
    <xf numFmtId="0" fontId="128" fillId="0" borderId="0" xfId="0" applyFont="1" applyAlignment="1">
      <alignment horizontal="center" vertical="top"/>
    </xf>
    <xf numFmtId="0" fontId="44" fillId="16" borderId="1" xfId="0" applyFont="1" applyFill="1" applyBorder="1" applyAlignment="1">
      <alignment horizontal="center" vertical="center"/>
    </xf>
    <xf numFmtId="0" fontId="36" fillId="16" borderId="6" xfId="1" applyFont="1" applyFill="1" applyBorder="1" applyAlignment="1">
      <alignment horizontal="center" vertical="center"/>
    </xf>
    <xf numFmtId="0" fontId="181" fillId="16" borderId="20" xfId="1" applyFont="1" applyFill="1" applyBorder="1" applyAlignment="1">
      <alignment horizontal="right" wrapText="1"/>
    </xf>
    <xf numFmtId="0" fontId="11" fillId="16" borderId="0" xfId="1" applyFont="1" applyFill="1" applyAlignment="1">
      <alignment horizontal="center" vertical="center" wrapText="1"/>
    </xf>
    <xf numFmtId="0" fontId="94" fillId="0" borderId="0" xfId="0" applyFont="1" applyAlignment="1">
      <alignment horizontal="center" vertical="center" wrapText="1"/>
    </xf>
    <xf numFmtId="0" fontId="34" fillId="0" borderId="0" xfId="1" applyFont="1" applyAlignment="1">
      <alignment horizontal="left" wrapText="1"/>
    </xf>
    <xf numFmtId="0" fontId="54" fillId="0" borderId="0" xfId="1" applyFont="1" applyAlignment="1">
      <alignment horizontal="right" vertical="top"/>
    </xf>
    <xf numFmtId="0" fontId="127" fillId="0" borderId="0" xfId="0" applyFont="1" applyAlignment="1">
      <alignment horizontal="center" vertical="top"/>
    </xf>
    <xf numFmtId="0" fontId="34" fillId="0" borderId="0" xfId="1" applyFont="1" applyAlignment="1">
      <alignment horizontal="left"/>
    </xf>
    <xf numFmtId="0" fontId="36" fillId="0" borderId="0" xfId="1" applyFont="1" applyAlignment="1">
      <alignment horizontal="right" vertical="top"/>
    </xf>
    <xf numFmtId="0" fontId="100" fillId="0" borderId="0" xfId="0" applyFont="1" applyAlignment="1">
      <alignment horizontal="center" vertical="center" wrapText="1"/>
    </xf>
    <xf numFmtId="0" fontId="176" fillId="0" borderId="0" xfId="0" applyFont="1" applyAlignment="1">
      <alignment vertical="center" wrapText="1"/>
    </xf>
    <xf numFmtId="0" fontId="141" fillId="0" borderId="0" xfId="0" applyFont="1" applyAlignment="1">
      <alignment vertical="center" wrapText="1"/>
    </xf>
    <xf numFmtId="0" fontId="94" fillId="23" borderId="110" xfId="0" applyFont="1" applyFill="1" applyBorder="1" applyAlignment="1">
      <alignment horizontal="center" vertical="center" wrapText="1"/>
    </xf>
    <xf numFmtId="0" fontId="0" fillId="23" borderId="113" xfId="0" applyFill="1" applyBorder="1" applyAlignment="1">
      <alignment horizontal="center" wrapText="1" shrinkToFit="1"/>
    </xf>
    <xf numFmtId="0" fontId="127" fillId="23" borderId="114" xfId="0" applyFont="1" applyFill="1" applyBorder="1" applyAlignment="1">
      <alignment horizontal="center" vertical="top"/>
    </xf>
    <xf numFmtId="0" fontId="128" fillId="23" borderId="115" xfId="0" applyFont="1" applyFill="1" applyBorder="1" applyAlignment="1">
      <alignment horizontal="center" vertical="top"/>
    </xf>
    <xf numFmtId="0" fontId="44" fillId="23" borderId="49" xfId="0" applyFont="1" applyFill="1" applyBorder="1" applyAlignment="1">
      <alignment horizontal="center" vertical="center"/>
    </xf>
    <xf numFmtId="0" fontId="24" fillId="23" borderId="49" xfId="1" applyFont="1" applyFill="1" applyBorder="1" applyAlignment="1">
      <alignment horizontal="left" vertical="center"/>
    </xf>
    <xf numFmtId="0" fontId="54" fillId="23" borderId="49" xfId="1" applyFont="1" applyFill="1" applyBorder="1" applyAlignment="1">
      <alignment horizontal="right"/>
    </xf>
    <xf numFmtId="0" fontId="0" fillId="23" borderId="49" xfId="0" applyFill="1" applyBorder="1" applyAlignment="1">
      <alignment horizontal="center" wrapText="1" shrinkToFit="1"/>
    </xf>
    <xf numFmtId="0" fontId="190" fillId="23" borderId="49" xfId="1" applyFont="1" applyFill="1" applyBorder="1" applyAlignment="1">
      <alignment horizontal="center" vertical="center" wrapText="1"/>
    </xf>
    <xf numFmtId="0" fontId="54" fillId="8" borderId="5" xfId="1" applyFont="1" applyFill="1" applyBorder="1" applyAlignment="1">
      <alignment horizontal="right"/>
    </xf>
    <xf numFmtId="0" fontId="54" fillId="8" borderId="5" xfId="1" applyFont="1" applyFill="1" applyBorder="1" applyAlignment="1">
      <alignment horizontal="center"/>
    </xf>
    <xf numFmtId="0" fontId="190" fillId="11" borderId="5" xfId="1" applyFont="1" applyFill="1" applyBorder="1" applyAlignment="1">
      <alignment horizontal="right"/>
    </xf>
    <xf numFmtId="0" fontId="44" fillId="16" borderId="5" xfId="1" applyFont="1" applyFill="1" applyBorder="1" applyAlignment="1">
      <alignment horizontal="center" vertical="center" wrapText="1"/>
    </xf>
    <xf numFmtId="0" fontId="44" fillId="16" borderId="19" xfId="1" applyFont="1" applyFill="1" applyBorder="1" applyAlignment="1">
      <alignment horizontal="center" vertical="center" wrapText="1"/>
    </xf>
    <xf numFmtId="0" fontId="11" fillId="16" borderId="6" xfId="1" applyFont="1" applyFill="1" applyBorder="1" applyAlignment="1">
      <alignment horizontal="center" vertical="center" wrapText="1"/>
    </xf>
    <xf numFmtId="0" fontId="11" fillId="16" borderId="7" xfId="1" applyFont="1" applyFill="1" applyBorder="1" applyAlignment="1">
      <alignment horizontal="center" vertical="center" wrapText="1"/>
    </xf>
    <xf numFmtId="0" fontId="21" fillId="8" borderId="18" xfId="1" applyFont="1" applyFill="1" applyBorder="1" applyAlignment="1">
      <alignment horizontal="center"/>
    </xf>
    <xf numFmtId="0" fontId="21" fillId="11" borderId="18" xfId="1" applyFont="1" applyFill="1" applyBorder="1" applyAlignment="1">
      <alignment horizontal="center"/>
    </xf>
    <xf numFmtId="0" fontId="118" fillId="19" borderId="86" xfId="1" applyFont="1" applyFill="1" applyBorder="1" applyAlignment="1">
      <alignment horizontal="center" vertical="center" textRotation="255" wrapText="1" shrinkToFit="1"/>
    </xf>
    <xf numFmtId="0" fontId="131" fillId="8" borderId="1" xfId="0" applyFont="1" applyFill="1" applyBorder="1" applyAlignment="1">
      <alignment horizontal="left" vertical="center"/>
    </xf>
    <xf numFmtId="0" fontId="177" fillId="8" borderId="1" xfId="0" applyFont="1" applyFill="1" applyBorder="1" applyAlignment="1">
      <alignment horizontal="left" vertical="center"/>
    </xf>
    <xf numFmtId="0" fontId="36" fillId="10" borderId="42" xfId="1" applyFont="1" applyFill="1" applyBorder="1" applyAlignment="1">
      <alignment horizontal="center" wrapText="1"/>
    </xf>
    <xf numFmtId="0" fontId="44" fillId="11" borderId="27" xfId="1" applyFont="1" applyFill="1" applyBorder="1" applyAlignment="1">
      <alignment horizontal="center" vertical="center" wrapText="1"/>
    </xf>
    <xf numFmtId="0" fontId="11" fillId="0" borderId="16" xfId="1" applyFont="1" applyBorder="1" applyAlignment="1">
      <alignment vertical="center" wrapText="1"/>
    </xf>
    <xf numFmtId="0" fontId="39" fillId="0" borderId="16" xfId="1" applyFont="1" applyBorder="1" applyAlignment="1">
      <alignment horizontal="center" vertical="center" wrapText="1"/>
    </xf>
    <xf numFmtId="0" fontId="16" fillId="0" borderId="60" xfId="1" applyFont="1" applyBorder="1">
      <alignment vertical="center"/>
    </xf>
    <xf numFmtId="0" fontId="85"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40" fillId="0" borderId="6" xfId="1" applyFont="1" applyBorder="1" applyAlignment="1">
      <alignment horizontal="left" vertical="center" wrapText="1"/>
    </xf>
    <xf numFmtId="0" fontId="40" fillId="0" borderId="7" xfId="1" applyFont="1" applyBorder="1" applyAlignment="1">
      <alignment horizontal="left" vertical="center" wrapText="1"/>
    </xf>
    <xf numFmtId="0" fontId="0" fillId="8" borderId="5" xfId="0" applyFill="1" applyBorder="1" applyAlignment="1">
      <alignment horizontal="left" vertical="top"/>
    </xf>
    <xf numFmtId="0" fontId="0" fillId="11" borderId="5" xfId="0" applyFill="1" applyBorder="1" applyAlignment="1">
      <alignment horizontal="left" vertical="top"/>
    </xf>
    <xf numFmtId="0" fontId="44" fillId="0" borderId="17" xfId="0" applyFont="1" applyBorder="1" applyAlignment="1">
      <alignment horizontal="center" vertical="center"/>
    </xf>
    <xf numFmtId="0" fontId="24" fillId="0" borderId="17" xfId="1" applyFont="1" applyBorder="1" applyAlignment="1">
      <alignment horizontal="left" vertical="center"/>
    </xf>
    <xf numFmtId="0" fontId="40" fillId="0" borderId="10" xfId="1" applyFont="1" applyBorder="1" applyAlignment="1">
      <alignment horizontal="left" vertical="center" wrapText="1"/>
    </xf>
    <xf numFmtId="0" fontId="40" fillId="0" borderId="11" xfId="1" applyFont="1" applyBorder="1" applyAlignment="1">
      <alignment horizontal="left" vertical="center" wrapText="1"/>
    </xf>
    <xf numFmtId="0" fontId="131" fillId="8" borderId="14" xfId="0" applyFont="1" applyFill="1" applyBorder="1" applyAlignment="1">
      <alignment horizontal="left" vertical="center"/>
    </xf>
    <xf numFmtId="0" fontId="177" fillId="8" borderId="12" xfId="0" applyFont="1" applyFill="1" applyBorder="1" applyAlignment="1">
      <alignment horizontal="left" vertical="center"/>
    </xf>
    <xf numFmtId="0" fontId="41" fillId="11" borderId="6" xfId="1" applyFont="1" applyFill="1" applyBorder="1" applyAlignment="1">
      <alignment horizontal="left" vertical="center" wrapText="1"/>
    </xf>
    <xf numFmtId="0" fontId="41" fillId="11" borderId="7" xfId="1" applyFont="1" applyFill="1" applyBorder="1" applyAlignment="1">
      <alignment horizontal="left" vertical="center" wrapText="1"/>
    </xf>
    <xf numFmtId="0" fontId="131" fillId="8" borderId="2" xfId="0" applyFont="1" applyFill="1" applyBorder="1" applyAlignment="1">
      <alignment horizontal="left" vertical="center"/>
    </xf>
    <xf numFmtId="0" fontId="66" fillId="0" borderId="60" xfId="1" applyFont="1" applyBorder="1">
      <alignment vertical="center"/>
    </xf>
    <xf numFmtId="0" fontId="36" fillId="10" borderId="41" xfId="1" applyFont="1" applyFill="1" applyBorder="1" applyAlignment="1">
      <alignment horizontal="center" vertical="center"/>
    </xf>
    <xf numFmtId="0" fontId="37" fillId="0" borderId="60" xfId="1" applyFont="1" applyBorder="1" applyAlignment="1">
      <alignment horizontal="left" vertical="top" wrapText="1"/>
    </xf>
    <xf numFmtId="0" fontId="37" fillId="0" borderId="61" xfId="1" applyFont="1" applyBorder="1" applyAlignment="1">
      <alignment horizontal="left" vertical="top" wrapText="1"/>
    </xf>
    <xf numFmtId="0" fontId="71" fillId="10" borderId="19" xfId="1" applyFont="1" applyFill="1" applyBorder="1" applyAlignment="1">
      <alignment horizontal="center" vertical="center" wrapText="1"/>
    </xf>
    <xf numFmtId="0" fontId="71" fillId="10" borderId="6" xfId="1" applyFont="1" applyFill="1" applyBorder="1" applyAlignment="1">
      <alignment horizontal="center" vertical="center" wrapText="1"/>
    </xf>
    <xf numFmtId="0" fontId="37" fillId="8" borderId="3" xfId="1" applyFont="1" applyFill="1" applyBorder="1" applyAlignment="1">
      <alignment horizontal="left" vertical="top" wrapText="1"/>
    </xf>
    <xf numFmtId="0" fontId="37" fillId="11" borderId="3" xfId="1" applyFont="1" applyFill="1" applyBorder="1" applyAlignment="1">
      <alignment horizontal="left" vertical="top" wrapText="1"/>
    </xf>
    <xf numFmtId="0" fontId="177" fillId="8" borderId="1" xfId="0" applyFont="1" applyFill="1" applyBorder="1" applyAlignment="1">
      <alignment vertical="center"/>
    </xf>
    <xf numFmtId="0" fontId="36" fillId="11" borderId="2" xfId="1" applyFont="1" applyFill="1" applyBorder="1" applyAlignment="1">
      <alignment horizontal="center" vertical="center"/>
    </xf>
    <xf numFmtId="0" fontId="24" fillId="0" borderId="61" xfId="1" applyFont="1" applyBorder="1">
      <alignment vertical="center"/>
    </xf>
    <xf numFmtId="0" fontId="74" fillId="10" borderId="6" xfId="1" applyFont="1" applyFill="1" applyBorder="1" applyAlignment="1">
      <alignment horizontal="center" vertical="center"/>
    </xf>
    <xf numFmtId="0" fontId="74" fillId="10" borderId="5" xfId="1" applyFont="1" applyFill="1" applyBorder="1" applyAlignment="1">
      <alignment horizontal="center" vertical="center"/>
    </xf>
    <xf numFmtId="0" fontId="43" fillId="0" borderId="5" xfId="1" applyFont="1" applyBorder="1" applyAlignment="1">
      <alignment horizontal="right" vertical="center" wrapText="1"/>
    </xf>
    <xf numFmtId="0" fontId="72" fillId="10" borderId="5" xfId="1" applyFont="1" applyFill="1" applyBorder="1" applyAlignment="1">
      <alignment horizontal="center" vertical="center"/>
    </xf>
    <xf numFmtId="0" fontId="61" fillId="0" borderId="6" xfId="0" applyFont="1" applyBorder="1" applyAlignment="1">
      <alignment horizontal="center" vertical="center"/>
    </xf>
    <xf numFmtId="0" fontId="23" fillId="0" borderId="5" xfId="1" applyFont="1" applyBorder="1" applyAlignment="1">
      <alignment horizontal="left" vertical="top" wrapText="1"/>
    </xf>
    <xf numFmtId="0" fontId="94" fillId="0" borderId="6" xfId="0" applyFont="1" applyBorder="1" applyAlignment="1">
      <alignment horizontal="left" vertical="top" wrapText="1"/>
    </xf>
    <xf numFmtId="0" fontId="94" fillId="0" borderId="7" xfId="0" applyFont="1" applyBorder="1" applyAlignment="1">
      <alignment horizontal="left" vertical="top" wrapText="1"/>
    </xf>
    <xf numFmtId="0" fontId="23" fillId="8" borderId="8" xfId="1" applyFont="1" applyFill="1" applyBorder="1" applyAlignment="1">
      <alignment horizontal="left" vertical="top" wrapText="1"/>
    </xf>
    <xf numFmtId="0" fontId="23" fillId="11" borderId="8" xfId="1" applyFont="1" applyFill="1" applyBorder="1" applyAlignment="1">
      <alignment horizontal="left" vertical="top" wrapText="1"/>
    </xf>
    <xf numFmtId="0" fontId="74" fillId="10" borderId="18" xfId="1" applyFont="1" applyFill="1" applyBorder="1" applyAlignment="1">
      <alignment horizontal="center" vertical="center"/>
    </xf>
    <xf numFmtId="0" fontId="74" fillId="11" borderId="6" xfId="1" applyFont="1" applyFill="1" applyBorder="1" applyAlignment="1">
      <alignment horizontal="center" vertical="center"/>
    </xf>
    <xf numFmtId="0" fontId="44" fillId="11" borderId="13" xfId="1" applyFont="1" applyFill="1" applyBorder="1" applyAlignment="1">
      <alignment horizontal="center" vertical="center" wrapText="1"/>
    </xf>
    <xf numFmtId="0" fontId="34" fillId="0" borderId="5" xfId="1" applyFont="1" applyBorder="1" applyAlignment="1">
      <alignment horizontal="left" vertical="center" wrapText="1"/>
    </xf>
    <xf numFmtId="0" fontId="70" fillId="0" borderId="5" xfId="1" applyFont="1" applyBorder="1" applyAlignment="1">
      <alignment horizontal="right" vertical="center" wrapText="1"/>
    </xf>
    <xf numFmtId="0" fontId="171" fillId="10" borderId="5" xfId="1" applyFont="1" applyFill="1" applyBorder="1" applyAlignment="1">
      <alignment horizontal="center" vertical="center"/>
    </xf>
    <xf numFmtId="0" fontId="71" fillId="0" borderId="5" xfId="1" applyFont="1" applyBorder="1" applyAlignment="1">
      <alignment horizontal="right" vertical="center" wrapText="1"/>
    </xf>
    <xf numFmtId="0" fontId="10" fillId="0" borderId="5" xfId="1" applyFont="1" applyBorder="1" applyAlignment="1">
      <alignment horizontal="left" vertical="top" wrapText="1"/>
    </xf>
    <xf numFmtId="0" fontId="43" fillId="0" borderId="5" xfId="1" applyFont="1" applyBorder="1" applyAlignment="1">
      <alignment horizontal="right" vertical="top" wrapText="1"/>
    </xf>
    <xf numFmtId="0" fontId="49" fillId="10" borderId="5" xfId="1" applyFont="1" applyFill="1" applyBorder="1" applyAlignment="1">
      <alignment horizontal="center" shrinkToFit="1"/>
    </xf>
    <xf numFmtId="0" fontId="49" fillId="10" borderId="6" xfId="1" applyFont="1" applyFill="1" applyBorder="1" applyAlignment="1">
      <alignment horizontal="center" shrinkToFit="1"/>
    </xf>
    <xf numFmtId="0" fontId="74" fillId="10" borderId="4" xfId="1" applyFont="1" applyFill="1" applyBorder="1" applyAlignment="1">
      <alignment horizontal="center" vertical="center" wrapText="1"/>
    </xf>
    <xf numFmtId="0" fontId="131" fillId="8" borderId="12" xfId="0" applyFont="1" applyFill="1" applyBorder="1" applyAlignment="1">
      <alignment horizontal="left" vertical="center"/>
    </xf>
    <xf numFmtId="0" fontId="36" fillId="11" borderId="14" xfId="1" applyFont="1" applyFill="1" applyBorder="1" applyAlignment="1">
      <alignment horizontal="center" vertical="center"/>
    </xf>
    <xf numFmtId="0" fontId="23" fillId="8" borderId="3" xfId="1" applyFont="1" applyFill="1" applyBorder="1" applyAlignment="1">
      <alignment horizontal="left" vertical="top" wrapText="1"/>
    </xf>
    <xf numFmtId="0" fontId="74" fillId="10" borderId="84" xfId="1" applyFont="1" applyFill="1" applyBorder="1" applyAlignment="1">
      <alignment horizontal="center" vertical="center"/>
    </xf>
    <xf numFmtId="0" fontId="23" fillId="11" borderId="3" xfId="1" applyFont="1" applyFill="1" applyBorder="1" applyAlignment="1">
      <alignment horizontal="left" vertical="top" wrapText="1"/>
    </xf>
    <xf numFmtId="0" fontId="74" fillId="10" borderId="4" xfId="1" applyFont="1" applyFill="1" applyBorder="1" applyAlignment="1">
      <alignment horizontal="center" vertical="center"/>
    </xf>
    <xf numFmtId="0" fontId="11" fillId="8" borderId="1" xfId="0" applyFont="1" applyFill="1" applyBorder="1" applyAlignment="1">
      <alignment vertical="center"/>
    </xf>
    <xf numFmtId="0" fontId="24" fillId="8" borderId="1" xfId="1" applyFont="1" applyFill="1" applyBorder="1" applyAlignment="1">
      <alignment horizontal="left" vertical="center" wrapText="1"/>
    </xf>
    <xf numFmtId="0" fontId="44" fillId="8" borderId="42" xfId="1" applyFont="1" applyFill="1" applyBorder="1" applyAlignment="1">
      <alignment horizontal="center" vertical="center" wrapText="1"/>
    </xf>
    <xf numFmtId="0" fontId="103" fillId="8" borderId="42" xfId="1" applyFont="1" applyFill="1" applyBorder="1" applyAlignment="1">
      <alignment horizontal="center" vertical="center" wrapText="1"/>
    </xf>
    <xf numFmtId="0" fontId="11" fillId="8" borderId="2" xfId="1" applyFont="1" applyFill="1" applyBorder="1" applyAlignment="1">
      <alignment horizontal="center" vertical="center" wrapText="1"/>
    </xf>
    <xf numFmtId="0" fontId="11" fillId="8" borderId="80" xfId="1" applyFont="1" applyFill="1" applyBorder="1" applyAlignment="1">
      <alignment horizontal="center" vertical="center" wrapText="1"/>
    </xf>
    <xf numFmtId="0" fontId="11" fillId="8" borderId="12" xfId="0" applyFont="1" applyFill="1" applyBorder="1" applyAlignment="1">
      <alignment vertical="center"/>
    </xf>
    <xf numFmtId="0" fontId="24" fillId="8" borderId="12" xfId="1" applyFont="1" applyFill="1" applyBorder="1" applyAlignment="1">
      <alignment horizontal="left" vertical="center" wrapText="1"/>
    </xf>
    <xf numFmtId="0" fontId="44" fillId="8" borderId="18" xfId="1" applyFont="1" applyFill="1" applyBorder="1" applyAlignment="1">
      <alignment horizontal="center" vertical="center" wrapText="1"/>
    </xf>
    <xf numFmtId="0" fontId="103" fillId="8" borderId="18" xfId="1" applyFont="1" applyFill="1" applyBorder="1" applyAlignment="1">
      <alignment horizontal="center" vertical="center" wrapText="1"/>
    </xf>
    <xf numFmtId="0" fontId="11" fillId="8" borderId="14" xfId="1" applyFont="1" applyFill="1" applyBorder="1" applyAlignment="1">
      <alignment horizontal="center" vertical="center" wrapText="1"/>
    </xf>
    <xf numFmtId="0" fontId="11" fillId="8" borderId="15" xfId="1" applyFont="1" applyFill="1" applyBorder="1" applyAlignment="1">
      <alignment horizontal="center" vertical="center" wrapText="1"/>
    </xf>
    <xf numFmtId="0" fontId="182" fillId="0" borderId="5" xfId="0" applyFont="1" applyBorder="1" applyAlignment="1">
      <alignment horizontal="right"/>
    </xf>
    <xf numFmtId="0" fontId="119" fillId="0" borderId="89" xfId="1" applyFont="1" applyBorder="1" applyAlignment="1">
      <alignment horizontal="center" vertical="center" textRotation="255" wrapText="1" shrinkToFit="1"/>
    </xf>
    <xf numFmtId="0" fontId="126" fillId="0" borderId="0" xfId="0" applyFont="1" applyAlignment="1">
      <alignment horizontal="center" vertical="top" wrapText="1"/>
    </xf>
    <xf numFmtId="0" fontId="21" fillId="0" borderId="19" xfId="1" applyFont="1" applyBorder="1" applyAlignment="1">
      <alignment horizontal="center"/>
    </xf>
    <xf numFmtId="0" fontId="127" fillId="0" borderId="0" xfId="0" applyFont="1" applyAlignment="1">
      <alignment horizontal="center" vertical="top" wrapText="1"/>
    </xf>
    <xf numFmtId="0" fontId="181" fillId="0" borderId="27" xfId="1" applyFont="1" applyBorder="1" applyAlignment="1">
      <alignment horizontal="right" shrinkToFit="1"/>
    </xf>
    <xf numFmtId="0" fontId="181" fillId="0" borderId="42" xfId="1" applyFont="1" applyBorder="1" applyAlignment="1">
      <alignment horizontal="right" shrinkToFit="1"/>
    </xf>
    <xf numFmtId="0" fontId="54" fillId="0" borderId="20" xfId="1" applyFont="1" applyBorder="1" applyAlignment="1">
      <alignment horizontal="right"/>
    </xf>
    <xf numFmtId="0" fontId="36" fillId="0" borderId="38" xfId="1" applyFont="1" applyBorder="1" applyAlignment="1">
      <alignment horizontal="right" vertical="top"/>
    </xf>
    <xf numFmtId="0" fontId="23" fillId="0" borderId="78" xfId="1" applyFont="1" applyBorder="1" applyAlignment="1">
      <alignment vertical="center" wrapText="1"/>
    </xf>
    <xf numFmtId="0" fontId="34" fillId="0" borderId="1" xfId="1" applyFont="1" applyBorder="1" applyAlignment="1">
      <alignment vertical="center" wrapText="1"/>
    </xf>
    <xf numFmtId="0" fontId="23" fillId="0" borderId="1" xfId="1" applyFont="1" applyBorder="1" applyAlignment="1">
      <alignment vertical="center" wrapText="1"/>
    </xf>
    <xf numFmtId="0" fontId="153" fillId="0" borderId="1" xfId="1" applyFont="1" applyBorder="1" applyAlignment="1">
      <alignment horizontal="right"/>
    </xf>
    <xf numFmtId="0" fontId="109" fillId="0" borderId="79" xfId="1" applyFont="1" applyBorder="1" applyAlignment="1">
      <alignment horizontal="center" shrinkToFit="1"/>
    </xf>
    <xf numFmtId="0" fontId="74" fillId="0" borderId="1" xfId="1" applyFont="1" applyBorder="1" applyAlignment="1">
      <alignment horizontal="center" vertical="center" wrapText="1"/>
    </xf>
    <xf numFmtId="0" fontId="24" fillId="0" borderId="1" xfId="1" applyFont="1" applyBorder="1" applyAlignment="1">
      <alignment horizontal="center" vertical="center"/>
    </xf>
    <xf numFmtId="0" fontId="24" fillId="0" borderId="1" xfId="1" applyFont="1" applyBorder="1" applyAlignment="1">
      <alignment horizontal="left" vertical="center"/>
    </xf>
    <xf numFmtId="0" fontId="24" fillId="0" borderId="1" xfId="1" applyFont="1" applyBorder="1">
      <alignment vertical="center"/>
    </xf>
    <xf numFmtId="0" fontId="42" fillId="0" borderId="1" xfId="1" applyFont="1" applyBorder="1">
      <alignment vertical="center"/>
    </xf>
    <xf numFmtId="0" fontId="42" fillId="0" borderId="1" xfId="1" applyFont="1" applyBorder="1" applyAlignment="1"/>
    <xf numFmtId="0" fontId="180" fillId="0" borderId="79" xfId="0" applyFont="1" applyBorder="1" applyAlignment="1">
      <alignment horizontal="right" shrinkToFit="1"/>
    </xf>
    <xf numFmtId="0" fontId="38" fillId="0" borderId="1" xfId="1" applyFont="1" applyBorder="1">
      <alignment vertical="center"/>
    </xf>
    <xf numFmtId="0" fontId="15" fillId="0" borderId="80" xfId="0" applyFont="1" applyBorder="1" applyAlignment="1">
      <alignment vertical="center" wrapText="1"/>
    </xf>
    <xf numFmtId="176" fontId="26" fillId="0" borderId="0" xfId="1" applyNumberFormat="1" applyFont="1" applyAlignment="1">
      <alignment horizontal="left" vertical="center" wrapText="1"/>
    </xf>
    <xf numFmtId="0" fontId="23" fillId="0" borderId="82" xfId="1" applyFont="1" applyBorder="1" applyAlignment="1">
      <alignment vertical="center" textRotation="255" wrapText="1" shrinkToFit="1"/>
    </xf>
    <xf numFmtId="0" fontId="34" fillId="0" borderId="3" xfId="1" applyFont="1" applyBorder="1" applyAlignment="1">
      <alignment vertical="center" textRotation="255" wrapText="1" shrinkToFit="1"/>
    </xf>
    <xf numFmtId="0" fontId="23" fillId="0" borderId="3" xfId="1" applyFont="1" applyBorder="1" applyAlignment="1">
      <alignment vertical="center" textRotation="255" wrapText="1" shrinkToFit="1"/>
    </xf>
    <xf numFmtId="0" fontId="54" fillId="0" borderId="81" xfId="1" applyFont="1" applyBorder="1" applyAlignment="1">
      <alignment horizontal="right"/>
    </xf>
    <xf numFmtId="0" fontId="74" fillId="0" borderId="3" xfId="1" applyFont="1" applyBorder="1" applyAlignment="1">
      <alignment horizontal="center" vertical="center" textRotation="255" wrapText="1" shrinkToFit="1"/>
    </xf>
    <xf numFmtId="0" fontId="23" fillId="0" borderId="3" xfId="1" applyFont="1" applyBorder="1" applyAlignment="1">
      <alignment horizontal="center" vertical="center" textRotation="255"/>
    </xf>
    <xf numFmtId="0" fontId="23" fillId="0" borderId="3" xfId="1" applyFont="1" applyBorder="1" applyAlignment="1">
      <alignment horizontal="left" vertical="center" textRotation="255"/>
    </xf>
    <xf numFmtId="0" fontId="23" fillId="0" borderId="3" xfId="1" applyFont="1" applyBorder="1" applyAlignment="1">
      <alignment vertical="center" textRotation="255"/>
    </xf>
    <xf numFmtId="0" fontId="42" fillId="0" borderId="3" xfId="1" applyFont="1" applyBorder="1">
      <alignment vertical="center"/>
    </xf>
    <xf numFmtId="0" fontId="36" fillId="0" borderId="81" xfId="1" applyFont="1" applyBorder="1" applyAlignment="1">
      <alignment horizontal="right" vertical="top"/>
    </xf>
    <xf numFmtId="0" fontId="38" fillId="0" borderId="3" xfId="1" applyFont="1" applyBorder="1">
      <alignment vertical="center"/>
    </xf>
    <xf numFmtId="0" fontId="15" fillId="0" borderId="83" xfId="0" applyFont="1" applyBorder="1" applyAlignment="1">
      <alignment vertical="center" wrapText="1"/>
    </xf>
    <xf numFmtId="0" fontId="11" fillId="0" borderId="0" xfId="1" applyFont="1" applyAlignment="1">
      <alignment vertical="top" wrapText="1" shrinkToFit="1"/>
    </xf>
    <xf numFmtId="176" fontId="26" fillId="0" borderId="0" xfId="1" applyNumberFormat="1" applyFont="1" applyAlignment="1">
      <alignment vertical="center" wrapText="1"/>
    </xf>
    <xf numFmtId="0" fontId="24" fillId="0" borderId="8" xfId="1" applyFont="1" applyBorder="1" applyAlignment="1" applyProtection="1">
      <alignment horizontal="left" vertical="center"/>
      <protection locked="0"/>
    </xf>
    <xf numFmtId="188" fontId="31" fillId="3" borderId="8" xfId="1" applyNumberFormat="1" applyFont="1" applyFill="1" applyBorder="1" applyAlignment="1" applyProtection="1">
      <alignment horizontal="right" vertical="center" indent="1"/>
      <protection locked="0"/>
    </xf>
    <xf numFmtId="179" fontId="20" fillId="0" borderId="0" xfId="0" applyNumberFormat="1" applyFont="1" applyAlignment="1" applyProtection="1">
      <alignment horizontal="center" vertical="center" shrinkToFit="1"/>
      <protection locked="0"/>
    </xf>
    <xf numFmtId="0" fontId="176" fillId="13" borderId="70" xfId="0" applyFont="1" applyFill="1" applyBorder="1" applyAlignment="1" applyProtection="1">
      <alignment vertical="center" wrapText="1"/>
      <protection locked="0"/>
    </xf>
    <xf numFmtId="0" fontId="141" fillId="14" borderId="70" xfId="0" applyFont="1" applyFill="1" applyBorder="1" applyAlignment="1" applyProtection="1">
      <alignment vertical="center" wrapText="1"/>
      <protection locked="0"/>
    </xf>
    <xf numFmtId="0" fontId="198" fillId="8" borderId="0" xfId="0" applyFont="1" applyFill="1" applyAlignment="1">
      <alignment horizontal="center" vertical="center" wrapText="1"/>
    </xf>
    <xf numFmtId="0" fontId="199" fillId="8" borderId="0" xfId="1" applyFont="1" applyFill="1" applyAlignment="1">
      <alignment horizontal="center" vertical="center" wrapText="1"/>
    </xf>
    <xf numFmtId="0" fontId="198" fillId="8" borderId="0" xfId="1" applyFont="1" applyFill="1" applyAlignment="1">
      <alignment horizontal="center" vertical="center" wrapText="1"/>
    </xf>
    <xf numFmtId="0" fontId="198" fillId="0" borderId="0" xfId="0" applyFont="1" applyAlignment="1">
      <alignment horizontal="center" vertical="center" wrapText="1"/>
    </xf>
    <xf numFmtId="0" fontId="200" fillId="0" borderId="0" xfId="1" applyFont="1">
      <alignment vertical="center"/>
    </xf>
    <xf numFmtId="182" fontId="201" fillId="0" borderId="0" xfId="0" applyNumberFormat="1" applyFont="1" applyAlignment="1">
      <alignment vertical="center"/>
    </xf>
    <xf numFmtId="182" fontId="201" fillId="0" borderId="0" xfId="1" applyNumberFormat="1" applyFont="1">
      <alignment vertical="center"/>
    </xf>
    <xf numFmtId="182" fontId="200" fillId="0" borderId="0" xfId="1" applyNumberFormat="1" applyFont="1">
      <alignment vertical="center"/>
    </xf>
    <xf numFmtId="0" fontId="201" fillId="0" borderId="0" xfId="1" applyFont="1">
      <alignment vertical="center"/>
    </xf>
    <xf numFmtId="0" fontId="201" fillId="0" borderId="0" xfId="0" applyFont="1" applyAlignment="1">
      <alignment vertical="center"/>
    </xf>
    <xf numFmtId="14" fontId="201" fillId="0" borderId="0" xfId="0" applyNumberFormat="1" applyFont="1" applyAlignment="1">
      <alignment vertical="center"/>
    </xf>
    <xf numFmtId="3" fontId="201" fillId="0" borderId="0" xfId="0" applyNumberFormat="1" applyFont="1" applyAlignment="1">
      <alignment vertical="center"/>
    </xf>
    <xf numFmtId="0" fontId="201" fillId="7" borderId="0" xfId="0" applyFont="1" applyFill="1" applyAlignment="1">
      <alignment vertical="center"/>
    </xf>
    <xf numFmtId="0" fontId="34" fillId="0" borderId="79" xfId="1" applyFont="1" applyBorder="1" applyAlignment="1">
      <alignment horizontal="center" shrinkToFit="1"/>
    </xf>
    <xf numFmtId="0" fontId="198" fillId="18" borderId="0" xfId="0" applyFont="1" applyFill="1" applyAlignment="1">
      <alignment horizontal="center" vertical="center" wrapText="1"/>
    </xf>
    <xf numFmtId="3" fontId="198" fillId="18" borderId="0" xfId="0" applyNumberFormat="1" applyFont="1" applyFill="1" applyAlignment="1">
      <alignment horizontal="center" vertical="center" wrapText="1"/>
    </xf>
    <xf numFmtId="0" fontId="198" fillId="23" borderId="0" xfId="0" applyFont="1" applyFill="1" applyAlignment="1">
      <alignment horizontal="center" vertical="center" wrapText="1"/>
    </xf>
    <xf numFmtId="3" fontId="198" fillId="23" borderId="0" xfId="0" applyNumberFormat="1" applyFont="1" applyFill="1" applyAlignment="1">
      <alignment horizontal="center" vertical="center" wrapText="1"/>
    </xf>
    <xf numFmtId="0" fontId="198" fillId="25" borderId="0" xfId="0" applyFont="1" applyFill="1" applyAlignment="1">
      <alignment horizontal="center" vertical="center" wrapText="1"/>
    </xf>
    <xf numFmtId="3" fontId="198" fillId="25" borderId="0" xfId="0" applyNumberFormat="1" applyFont="1" applyFill="1" applyAlignment="1">
      <alignment horizontal="center" vertical="center" wrapText="1"/>
    </xf>
    <xf numFmtId="0" fontId="133" fillId="0" borderId="0" xfId="1" applyFont="1" applyAlignment="1">
      <alignment horizontal="center" vertical="center"/>
    </xf>
    <xf numFmtId="0" fontId="202" fillId="20" borderId="0" xfId="1" applyFont="1" applyFill="1" applyAlignment="1">
      <alignment horizontal="center" vertical="center" wrapText="1"/>
    </xf>
    <xf numFmtId="0" fontId="203" fillId="20" borderId="0" xfId="1" applyFont="1" applyFill="1">
      <alignment vertical="center"/>
    </xf>
    <xf numFmtId="0" fontId="203" fillId="20" borderId="0" xfId="0" applyFont="1" applyFill="1"/>
    <xf numFmtId="0" fontId="204" fillId="20" borderId="0" xfId="0" applyFont="1" applyFill="1"/>
    <xf numFmtId="0" fontId="167" fillId="20" borderId="0" xfId="0" applyFont="1" applyFill="1"/>
    <xf numFmtId="0" fontId="132" fillId="0" borderId="16" xfId="0" applyFont="1" applyBorder="1" applyAlignment="1">
      <alignment horizontal="left" vertical="center" indent="1"/>
    </xf>
    <xf numFmtId="0" fontId="132" fillId="2" borderId="28" xfId="1" applyFont="1" applyFill="1" applyBorder="1" applyAlignment="1">
      <alignment horizontal="centerContinuous" vertical="center"/>
    </xf>
    <xf numFmtId="184" fontId="96" fillId="0" borderId="16" xfId="0" applyNumberFormat="1" applyFont="1" applyBorder="1" applyAlignment="1">
      <alignment horizontal="center" vertical="center"/>
    </xf>
    <xf numFmtId="187" fontId="56" fillId="0" borderId="0" xfId="0" applyNumberFormat="1" applyFont="1" applyAlignment="1">
      <alignment horizontal="left" vertical="center" indent="1"/>
    </xf>
    <xf numFmtId="0" fontId="79" fillId="0" borderId="0" xfId="0" applyFont="1" applyAlignment="1">
      <alignment vertical="center"/>
    </xf>
    <xf numFmtId="0" fontId="132" fillId="2" borderId="28" xfId="1" applyFont="1" applyFill="1" applyBorder="1" applyAlignment="1">
      <alignment horizontal="distributed" vertical="center" indent="2"/>
    </xf>
    <xf numFmtId="186" fontId="96" fillId="0" borderId="16" xfId="0" applyNumberFormat="1" applyFont="1" applyBorder="1" applyAlignment="1">
      <alignment horizontal="center" vertical="center"/>
    </xf>
    <xf numFmtId="0" fontId="132" fillId="0" borderId="0" xfId="0" applyFont="1" applyAlignment="1">
      <alignment horizontal="distributed" vertical="center" indent="2"/>
    </xf>
    <xf numFmtId="0" fontId="56" fillId="0" borderId="0" xfId="0" applyFont="1" applyAlignment="1">
      <alignment horizontal="distributed" vertical="center" indent="2"/>
    </xf>
    <xf numFmtId="0" fontId="96" fillId="0" borderId="0" xfId="0" applyFont="1" applyAlignment="1">
      <alignment horizontal="center" vertical="center"/>
    </xf>
    <xf numFmtId="0" fontId="132" fillId="0" borderId="12" xfId="1" applyFont="1" applyBorder="1" applyAlignment="1">
      <alignment horizontal="distributed" vertical="center" wrapText="1" indent="2"/>
    </xf>
    <xf numFmtId="186" fontId="96" fillId="0" borderId="12" xfId="0" applyNumberFormat="1" applyFont="1" applyBorder="1" applyAlignment="1">
      <alignment horizontal="center" vertical="center"/>
    </xf>
    <xf numFmtId="0" fontId="135" fillId="26" borderId="16" xfId="0" applyFont="1" applyFill="1" applyBorder="1" applyAlignment="1">
      <alignment horizontal="center" vertical="center" wrapText="1"/>
    </xf>
    <xf numFmtId="0" fontId="93" fillId="0" borderId="119" xfId="0" applyFont="1" applyBorder="1" applyAlignment="1">
      <alignment horizontal="center"/>
    </xf>
    <xf numFmtId="0" fontId="93" fillId="0" borderId="121" xfId="0" applyFont="1" applyBorder="1" applyAlignment="1">
      <alignment horizontal="center"/>
    </xf>
    <xf numFmtId="0" fontId="93" fillId="8" borderId="72" xfId="0" applyFont="1" applyFill="1" applyBorder="1" applyAlignment="1">
      <alignment horizontal="center"/>
    </xf>
    <xf numFmtId="0" fontId="93" fillId="8" borderId="121" xfId="0" applyFont="1" applyFill="1" applyBorder="1" applyAlignment="1">
      <alignment horizontal="center"/>
    </xf>
    <xf numFmtId="0" fontId="93" fillId="0" borderId="118" xfId="0" applyFont="1" applyBorder="1" applyAlignment="1">
      <alignment horizontal="center"/>
    </xf>
    <xf numFmtId="0" fontId="93" fillId="8" borderId="18" xfId="0" applyFont="1" applyFill="1" applyBorder="1" applyAlignment="1">
      <alignment horizontal="center"/>
    </xf>
    <xf numFmtId="0" fontId="93" fillId="8" borderId="132" xfId="0" applyFont="1" applyFill="1" applyBorder="1" applyAlignment="1">
      <alignment horizontal="center"/>
    </xf>
    <xf numFmtId="0" fontId="93" fillId="0" borderId="28" xfId="0" applyFont="1" applyBorder="1" applyAlignment="1">
      <alignment horizontal="center"/>
    </xf>
    <xf numFmtId="0" fontId="93" fillId="0" borderId="17" xfId="0" applyFont="1" applyBorder="1" applyAlignment="1">
      <alignment horizontal="center"/>
    </xf>
    <xf numFmtId="0" fontId="93" fillId="0" borderId="17" xfId="0" applyFont="1" applyBorder="1" applyAlignment="1">
      <alignment horizontal="left"/>
    </xf>
    <xf numFmtId="0" fontId="93" fillId="0" borderId="17" xfId="0" applyFont="1" applyBorder="1" applyAlignment="1">
      <alignment horizontal="right"/>
    </xf>
    <xf numFmtId="0" fontId="93" fillId="0" borderId="12" xfId="0" applyFont="1" applyBorder="1" applyAlignment="1">
      <alignment wrapText="1"/>
    </xf>
    <xf numFmtId="0" fontId="0" fillId="0" borderId="12" xfId="0" applyBorder="1" applyAlignment="1">
      <alignment wrapText="1"/>
    </xf>
    <xf numFmtId="0" fontId="93" fillId="0" borderId="0" xfId="0" applyFont="1" applyAlignment="1">
      <alignment horizontal="center"/>
    </xf>
    <xf numFmtId="0" fontId="93" fillId="0" borderId="0" xfId="0" applyFont="1" applyAlignment="1">
      <alignment horizontal="left"/>
    </xf>
    <xf numFmtId="0" fontId="93" fillId="0" borderId="0" xfId="0" applyFont="1" applyAlignment="1">
      <alignment horizontal="right"/>
    </xf>
    <xf numFmtId="0" fontId="93" fillId="0" borderId="0" xfId="0" applyFont="1" applyAlignment="1">
      <alignment wrapText="1"/>
    </xf>
    <xf numFmtId="0" fontId="0" fillId="0" borderId="0" xfId="0" applyAlignment="1">
      <alignment wrapText="1"/>
    </xf>
    <xf numFmtId="0" fontId="93" fillId="0" borderId="16" xfId="0" applyFont="1" applyBorder="1" applyAlignment="1">
      <alignment horizontal="center"/>
    </xf>
    <xf numFmtId="0" fontId="135" fillId="0" borderId="17" xfId="0" applyFont="1" applyBorder="1" applyAlignment="1">
      <alignment horizontal="center"/>
    </xf>
    <xf numFmtId="0" fontId="93" fillId="8" borderId="119" xfId="0" applyFont="1" applyFill="1" applyBorder="1" applyAlignment="1">
      <alignment horizontal="center"/>
    </xf>
    <xf numFmtId="0" fontId="135" fillId="8" borderId="17" xfId="0" applyFont="1" applyFill="1" applyBorder="1" applyAlignment="1">
      <alignment horizontal="center"/>
    </xf>
    <xf numFmtId="0" fontId="93" fillId="8" borderId="16" xfId="0" applyFont="1" applyFill="1" applyBorder="1" applyAlignment="1">
      <alignment horizontal="center"/>
    </xf>
    <xf numFmtId="0" fontId="135" fillId="0" borderId="29" xfId="0" applyFont="1" applyBorder="1" applyAlignment="1">
      <alignment horizontal="center"/>
    </xf>
    <xf numFmtId="0" fontId="135" fillId="8" borderId="29" xfId="0" applyFont="1" applyFill="1" applyBorder="1" applyAlignment="1">
      <alignment horizontal="center"/>
    </xf>
    <xf numFmtId="0" fontId="93" fillId="8" borderId="118" xfId="0" applyFont="1" applyFill="1" applyBorder="1" applyAlignment="1">
      <alignment horizontal="center"/>
    </xf>
    <xf numFmtId="0" fontId="135" fillId="0" borderId="16" xfId="0" applyFont="1" applyBorder="1" applyAlignment="1">
      <alignment horizontal="center"/>
    </xf>
    <xf numFmtId="0" fontId="135" fillId="8" borderId="118" xfId="0" applyFont="1" applyFill="1" applyBorder="1" applyAlignment="1">
      <alignment horizontal="center"/>
    </xf>
    <xf numFmtId="0" fontId="135" fillId="8" borderId="18" xfId="0" applyFont="1" applyFill="1" applyBorder="1" applyAlignment="1">
      <alignment horizontal="center"/>
    </xf>
    <xf numFmtId="0" fontId="93" fillId="0" borderId="18" xfId="0" applyFont="1" applyBorder="1" applyAlignment="1">
      <alignment horizontal="center"/>
    </xf>
    <xf numFmtId="0" fontId="93" fillId="0" borderId="28" xfId="0" applyFont="1" applyBorder="1"/>
    <xf numFmtId="0" fontId="93" fillId="0" borderId="17" xfId="0" applyFont="1" applyBorder="1"/>
    <xf numFmtId="0" fontId="94" fillId="0" borderId="120" xfId="0" applyFont="1" applyBorder="1" applyAlignment="1">
      <alignment horizontal="center" shrinkToFit="1"/>
    </xf>
    <xf numFmtId="0" fontId="93" fillId="0" borderId="89" xfId="0" applyFont="1" applyBorder="1" applyAlignment="1">
      <alignment vertical="center"/>
    </xf>
    <xf numFmtId="0" fontId="93" fillId="0" borderId="8" xfId="0" applyFont="1" applyBorder="1"/>
    <xf numFmtId="0" fontId="206" fillId="0" borderId="0" xfId="0" applyFont="1"/>
    <xf numFmtId="0" fontId="31" fillId="11" borderId="0" xfId="1" applyFont="1" applyFill="1" applyAlignment="1">
      <alignment horizontal="left" vertical="top" wrapText="1"/>
    </xf>
    <xf numFmtId="0" fontId="154" fillId="0" borderId="0" xfId="0" applyFont="1"/>
    <xf numFmtId="0" fontId="100" fillId="0" borderId="89" xfId="1" applyFont="1" applyBorder="1" applyAlignment="1">
      <alignment horizontal="center" wrapText="1"/>
    </xf>
    <xf numFmtId="0" fontId="119" fillId="2" borderId="78" xfId="0" applyFont="1" applyFill="1" applyBorder="1" applyAlignment="1">
      <alignment vertical="center" textRotation="255"/>
    </xf>
    <xf numFmtId="0" fontId="179" fillId="8" borderId="0" xfId="1" applyFont="1" applyFill="1" applyAlignment="1" applyProtection="1">
      <alignment wrapText="1"/>
      <protection locked="0"/>
    </xf>
    <xf numFmtId="0" fontId="180" fillId="8" borderId="0" xfId="1" applyFont="1" applyFill="1" applyAlignment="1">
      <alignment horizontal="left" wrapText="1"/>
    </xf>
    <xf numFmtId="0" fontId="44" fillId="8" borderId="0" xfId="1" applyFont="1" applyFill="1" applyAlignment="1">
      <alignment horizontal="left" wrapText="1"/>
    </xf>
    <xf numFmtId="0" fontId="179" fillId="8" borderId="0" xfId="0" applyFont="1" applyFill="1" applyAlignment="1" applyProtection="1">
      <alignment horizontal="center"/>
      <protection locked="0"/>
    </xf>
    <xf numFmtId="0" fontId="180" fillId="8" borderId="0" xfId="1" applyFont="1" applyFill="1" applyAlignment="1">
      <alignment horizontal="left"/>
    </xf>
    <xf numFmtId="0" fontId="179" fillId="8" borderId="0" xfId="1" applyFont="1" applyFill="1" applyAlignment="1" applyProtection="1">
      <protection locked="0"/>
    </xf>
    <xf numFmtId="0" fontId="181" fillId="8" borderId="0" xfId="1" applyFont="1" applyFill="1" applyAlignment="1"/>
    <xf numFmtId="0" fontId="25" fillId="8" borderId="0" xfId="1" applyFont="1" applyFill="1" applyAlignment="1">
      <alignment horizontal="left"/>
    </xf>
    <xf numFmtId="0" fontId="24" fillId="8" borderId="0" xfId="1" applyFont="1" applyFill="1" applyAlignment="1">
      <alignment horizontal="left"/>
    </xf>
    <xf numFmtId="0" fontId="31" fillId="11" borderId="0" xfId="1" applyFont="1" applyFill="1" applyAlignment="1">
      <alignment horizontal="left" wrapText="1"/>
    </xf>
    <xf numFmtId="0" fontId="179" fillId="11" borderId="0" xfId="1" applyFont="1" applyFill="1" applyAlignment="1">
      <alignment horizontal="center"/>
    </xf>
    <xf numFmtId="0" fontId="181" fillId="11" borderId="0" xfId="1" applyFont="1" applyFill="1" applyAlignment="1"/>
    <xf numFmtId="0" fontId="180" fillId="11" borderId="0" xfId="1" applyFont="1" applyFill="1" applyAlignment="1"/>
    <xf numFmtId="0" fontId="181" fillId="11" borderId="0" xfId="1" applyFont="1" applyFill="1" applyAlignment="1">
      <alignment horizontal="left"/>
    </xf>
    <xf numFmtId="0" fontId="0" fillId="11" borderId="0" xfId="0" applyFill="1"/>
    <xf numFmtId="0" fontId="25" fillId="11" borderId="0" xfId="1" applyFont="1" applyFill="1" applyAlignment="1">
      <alignment horizontal="left"/>
    </xf>
    <xf numFmtId="0" fontId="24" fillId="11" borderId="0" xfId="1" applyFont="1" applyFill="1" applyAlignment="1">
      <alignment horizontal="left"/>
    </xf>
    <xf numFmtId="0" fontId="44" fillId="8" borderId="0" xfId="1" applyFont="1" applyFill="1" applyAlignment="1">
      <alignment horizontal="left" vertical="top" wrapText="1"/>
    </xf>
    <xf numFmtId="0" fontId="180" fillId="8" borderId="0" xfId="1" applyFont="1" applyFill="1" applyAlignment="1">
      <alignment horizontal="left" vertical="top"/>
    </xf>
    <xf numFmtId="0" fontId="190" fillId="11" borderId="0" xfId="1" applyFont="1" applyFill="1">
      <alignment vertical="center"/>
    </xf>
    <xf numFmtId="0" fontId="56" fillId="11" borderId="0" xfId="0" applyFont="1" applyFill="1" applyAlignment="1">
      <alignment vertical="center"/>
    </xf>
    <xf numFmtId="0" fontId="190" fillId="11" borderId="0" xfId="1" applyFont="1" applyFill="1" applyAlignment="1">
      <alignment horizontal="left"/>
    </xf>
    <xf numFmtId="0" fontId="54" fillId="8" borderId="0" xfId="1" applyFont="1" applyFill="1" applyAlignment="1">
      <alignment horizontal="right"/>
    </xf>
    <xf numFmtId="0" fontId="11" fillId="16" borderId="99" xfId="1" applyFont="1" applyFill="1" applyBorder="1" applyAlignment="1">
      <alignment horizontal="center" vertical="center" wrapText="1"/>
    </xf>
    <xf numFmtId="0" fontId="34" fillId="8" borderId="0" xfId="1" applyFont="1" applyFill="1">
      <alignment vertical="center"/>
    </xf>
    <xf numFmtId="0" fontId="44" fillId="8" borderId="0" xfId="1" applyFont="1" applyFill="1" applyAlignment="1">
      <alignment horizontal="center" wrapText="1"/>
    </xf>
    <xf numFmtId="0" fontId="44" fillId="8" borderId="0" xfId="0" applyFont="1" applyFill="1" applyAlignment="1">
      <alignment horizontal="center"/>
    </xf>
    <xf numFmtId="0" fontId="44" fillId="8" borderId="0" xfId="0" applyFont="1" applyFill="1" applyAlignment="1">
      <alignment horizontal="right" vertical="center"/>
    </xf>
    <xf numFmtId="0" fontId="180" fillId="8" borderId="0" xfId="1" applyFont="1" applyFill="1" applyAlignment="1">
      <alignment horizontal="left" vertical="center"/>
    </xf>
    <xf numFmtId="0" fontId="31" fillId="11" borderId="0" xfId="1" applyFont="1" applyFill="1">
      <alignment vertical="center"/>
    </xf>
    <xf numFmtId="0" fontId="180" fillId="11" borderId="0" xfId="1" applyFont="1" applyFill="1" applyAlignment="1">
      <alignment horizontal="left"/>
    </xf>
    <xf numFmtId="0" fontId="179" fillId="11" borderId="0" xfId="0" applyFont="1" applyFill="1" applyAlignment="1">
      <alignment horizontal="center"/>
    </xf>
    <xf numFmtId="0" fontId="180" fillId="11" borderId="0" xfId="1" applyFont="1" applyFill="1" applyAlignment="1">
      <alignment horizontal="center"/>
    </xf>
    <xf numFmtId="0" fontId="180" fillId="11" borderId="0" xfId="0" applyFont="1" applyFill="1" applyAlignment="1">
      <alignment horizontal="center"/>
    </xf>
    <xf numFmtId="0" fontId="180" fillId="11" borderId="0" xfId="0" applyFont="1" applyFill="1" applyAlignment="1">
      <alignment horizontal="right" vertical="center"/>
    </xf>
    <xf numFmtId="0" fontId="180" fillId="11" borderId="0" xfId="1" applyFont="1" applyFill="1" applyAlignment="1">
      <alignment horizontal="left" vertical="center"/>
    </xf>
    <xf numFmtId="0" fontId="43" fillId="11" borderId="0" xfId="1" applyFont="1" applyFill="1" applyAlignment="1">
      <alignment horizontal="left" vertical="top" wrapText="1"/>
    </xf>
    <xf numFmtId="0" fontId="190" fillId="11" borderId="0" xfId="0" applyFont="1" applyFill="1" applyAlignment="1">
      <alignment horizontal="center" vertical="top"/>
    </xf>
    <xf numFmtId="0" fontId="43" fillId="11" borderId="0" xfId="1" applyFont="1" applyFill="1" applyAlignment="1">
      <alignment horizontal="left" vertical="center"/>
    </xf>
    <xf numFmtId="0" fontId="31" fillId="11" borderId="0" xfId="1" applyFont="1" applyFill="1" applyAlignment="1">
      <alignment horizontal="left" vertical="center"/>
    </xf>
    <xf numFmtId="0" fontId="43" fillId="0" borderId="0" xfId="1" applyFont="1" applyAlignment="1">
      <alignment horizontal="left"/>
    </xf>
    <xf numFmtId="0" fontId="178" fillId="0" borderId="0" xfId="1" applyFont="1" applyAlignment="1">
      <alignment horizontal="left" vertical="top" wrapText="1"/>
    </xf>
    <xf numFmtId="0" fontId="25" fillId="0" borderId="0" xfId="0" applyFont="1" applyAlignment="1">
      <alignment horizontal="center"/>
    </xf>
    <xf numFmtId="0" fontId="52" fillId="0" borderId="0" xfId="1" applyFont="1" applyAlignment="1">
      <alignment horizontal="left"/>
    </xf>
    <xf numFmtId="0" fontId="25" fillId="0" borderId="0" xfId="0" applyFont="1" applyAlignment="1">
      <alignment horizontal="left" vertical="center"/>
    </xf>
    <xf numFmtId="0" fontId="80" fillId="0" borderId="0" xfId="0" applyFont="1" applyAlignment="1">
      <alignment vertical="center"/>
    </xf>
    <xf numFmtId="0" fontId="11" fillId="8" borderId="0" xfId="1" applyFont="1" applyFill="1">
      <alignment vertical="center"/>
    </xf>
    <xf numFmtId="0" fontId="11" fillId="11" borderId="0" xfId="1" applyFont="1" applyFill="1">
      <alignment vertical="center"/>
    </xf>
    <xf numFmtId="0" fontId="89" fillId="0" borderId="0" xfId="1" applyFont="1">
      <alignment vertical="center"/>
    </xf>
    <xf numFmtId="0" fontId="55" fillId="0" borderId="0" xfId="1" applyFont="1">
      <alignment vertical="center"/>
    </xf>
    <xf numFmtId="0" fontId="170" fillId="0" borderId="0" xfId="1" applyFont="1" applyAlignment="1">
      <alignment horizontal="right" wrapText="1"/>
    </xf>
    <xf numFmtId="0" fontId="37" fillId="8" borderId="0" xfId="1" applyFont="1" applyFill="1" applyAlignment="1">
      <alignment horizontal="left" vertical="top" wrapText="1"/>
    </xf>
    <xf numFmtId="0" fontId="37" fillId="11" borderId="0" xfId="1" applyFont="1" applyFill="1" applyAlignment="1">
      <alignment horizontal="left" vertical="top" wrapText="1"/>
    </xf>
    <xf numFmtId="0" fontId="61" fillId="0" borderId="0" xfId="0" applyFont="1" applyAlignment="1">
      <alignment horizontal="center" vertical="center"/>
    </xf>
    <xf numFmtId="0" fontId="64" fillId="0" borderId="0" xfId="1" applyFont="1" applyAlignment="1">
      <alignment vertical="center" wrapText="1"/>
    </xf>
    <xf numFmtId="0" fontId="65" fillId="0" borderId="0" xfId="1" applyFont="1" applyAlignment="1">
      <alignment horizontal="center" vertical="center" wrapText="1"/>
    </xf>
    <xf numFmtId="0" fontId="23" fillId="8" borderId="0" xfId="1" applyFont="1" applyFill="1" applyAlignment="1">
      <alignment horizontal="left" vertical="top" wrapText="1"/>
    </xf>
    <xf numFmtId="0" fontId="23" fillId="11" borderId="0" xfId="1" applyFont="1" applyFill="1" applyAlignment="1">
      <alignment horizontal="left" vertical="top" wrapText="1"/>
    </xf>
    <xf numFmtId="0" fontId="58" fillId="0" borderId="0" xfId="0" applyFont="1" applyAlignment="1">
      <alignment horizontal="center" vertical="center"/>
    </xf>
    <xf numFmtId="0" fontId="72" fillId="0" borderId="0" xfId="0" applyFont="1" applyAlignment="1">
      <alignment vertical="center"/>
    </xf>
    <xf numFmtId="0" fontId="11" fillId="8" borderId="0" xfId="1" applyFont="1" applyFill="1" applyAlignment="1">
      <alignment vertical="top"/>
    </xf>
    <xf numFmtId="0" fontId="85" fillId="0" borderId="0" xfId="1" applyFont="1" applyAlignment="1">
      <alignment horizontal="right" vertical="center"/>
    </xf>
    <xf numFmtId="0" fontId="85" fillId="0" borderId="0" xfId="1" applyFont="1" applyAlignment="1">
      <alignment horizontal="left" vertical="center"/>
    </xf>
    <xf numFmtId="0" fontId="196" fillId="0" borderId="0" xfId="0" applyFont="1" applyAlignment="1">
      <alignment horizontal="left" vertical="center"/>
    </xf>
    <xf numFmtId="0" fontId="23" fillId="8" borderId="0" xfId="1" applyFont="1" applyFill="1" applyAlignment="1">
      <alignment horizontal="left" vertical="top"/>
    </xf>
    <xf numFmtId="0" fontId="132" fillId="0" borderId="8" xfId="0" applyFont="1" applyBorder="1"/>
    <xf numFmtId="0" fontId="208" fillId="0" borderId="0" xfId="0" applyFont="1"/>
    <xf numFmtId="0" fontId="32" fillId="0" borderId="0" xfId="1" applyFont="1">
      <alignment vertical="center"/>
    </xf>
    <xf numFmtId="0" fontId="210" fillId="0" borderId="0" xfId="1" applyFont="1" applyAlignment="1"/>
    <xf numFmtId="0" fontId="0" fillId="0" borderId="0" xfId="0" applyAlignment="1">
      <alignment horizontal="center"/>
    </xf>
    <xf numFmtId="0" fontId="26" fillId="0" borderId="0" xfId="1" applyFont="1" applyAlignment="1">
      <alignment horizontal="right" vertical="center"/>
    </xf>
    <xf numFmtId="0" fontId="11" fillId="0" borderId="44" xfId="1" applyFont="1" applyBorder="1" applyAlignment="1">
      <alignment vertical="center" wrapText="1"/>
    </xf>
    <xf numFmtId="0" fontId="11" fillId="0" borderId="44" xfId="0" applyFont="1" applyBorder="1" applyAlignment="1">
      <alignment vertical="center"/>
    </xf>
    <xf numFmtId="0" fontId="11" fillId="0" borderId="51" xfId="1" applyFont="1" applyBorder="1" applyAlignment="1">
      <alignment vertical="center" wrapText="1"/>
    </xf>
    <xf numFmtId="0" fontId="204" fillId="20" borderId="0" xfId="0" applyFont="1" applyFill="1" applyAlignment="1">
      <alignment horizontal="center"/>
    </xf>
    <xf numFmtId="0" fontId="31" fillId="0" borderId="0" xfId="1" applyFont="1" applyAlignment="1"/>
    <xf numFmtId="0" fontId="132" fillId="0" borderId="16" xfId="0" applyFont="1" applyBorder="1" applyAlignment="1">
      <alignment horizontal="left" vertical="center" indent="1" shrinkToFit="1"/>
    </xf>
    <xf numFmtId="0" fontId="76" fillId="0" borderId="16" xfId="0" applyFont="1" applyBorder="1" applyAlignment="1">
      <alignment horizontal="center" vertical="center"/>
    </xf>
    <xf numFmtId="0" fontId="216" fillId="0" borderId="16" xfId="0" applyFont="1" applyBorder="1" applyAlignment="1">
      <alignment vertical="center"/>
    </xf>
    <xf numFmtId="0" fontId="79" fillId="0" borderId="16" xfId="0" applyFont="1" applyBorder="1" applyAlignment="1" applyProtection="1">
      <alignment horizontal="left" vertical="center" indent="1"/>
      <protection locked="0"/>
    </xf>
    <xf numFmtId="0" fontId="9" fillId="0" borderId="16" xfId="1" applyFont="1" applyBorder="1" applyAlignment="1" applyProtection="1">
      <alignment horizontal="left" vertical="center" wrapText="1" indent="1"/>
      <protection locked="0"/>
    </xf>
    <xf numFmtId="0" fontId="9" fillId="0" borderId="16" xfId="1" applyFont="1" applyBorder="1" applyAlignment="1" applyProtection="1">
      <alignment horizontal="center" vertical="center" wrapText="1"/>
      <protection locked="0"/>
    </xf>
    <xf numFmtId="0" fontId="55" fillId="0" borderId="8" xfId="1" applyFont="1" applyBorder="1" applyAlignment="1">
      <alignment horizontal="left" vertical="center" wrapText="1"/>
    </xf>
    <xf numFmtId="0" fontId="0" fillId="0" borderId="8" xfId="0" applyBorder="1" applyAlignment="1">
      <alignment horizontal="left" wrapText="1"/>
    </xf>
    <xf numFmtId="0" fontId="63" fillId="0" borderId="8"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31" fillId="11" borderId="50" xfId="1"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11" fillId="8" borderId="31" xfId="0" applyFont="1" applyFill="1" applyBorder="1" applyAlignment="1">
      <alignment horizontal="center" vertical="center" wrapText="1"/>
    </xf>
    <xf numFmtId="0" fontId="79" fillId="0" borderId="31" xfId="0" applyFont="1" applyBorder="1" applyAlignment="1">
      <alignment horizontal="center" vertical="center" wrapText="1"/>
    </xf>
    <xf numFmtId="0" fontId="11" fillId="8" borderId="31" xfId="1" applyFont="1" applyFill="1" applyBorder="1" applyAlignment="1">
      <alignment horizontal="center" vertical="center"/>
    </xf>
    <xf numFmtId="0" fontId="85" fillId="8" borderId="31" xfId="0" applyFont="1" applyFill="1" applyBorder="1" applyAlignment="1">
      <alignment horizontal="center" vertical="center"/>
    </xf>
    <xf numFmtId="0" fontId="44" fillId="0" borderId="19" xfId="1" applyFont="1" applyBorder="1" applyAlignment="1">
      <alignment horizontal="center" vertical="center" wrapText="1"/>
    </xf>
    <xf numFmtId="0" fontId="44" fillId="0" borderId="20" xfId="1" applyFont="1" applyBorder="1" applyAlignment="1">
      <alignment horizontal="center" vertical="center" wrapText="1"/>
    </xf>
    <xf numFmtId="0" fontId="24" fillId="4" borderId="6" xfId="1" applyFont="1" applyFill="1" applyBorder="1" applyAlignment="1">
      <alignment horizontal="right" vertical="center"/>
    </xf>
    <xf numFmtId="0" fontId="0" fillId="0" borderId="0" xfId="0" applyAlignment="1">
      <alignment horizontal="right" vertical="center"/>
    </xf>
    <xf numFmtId="0" fontId="24" fillId="4" borderId="0" xfId="1" applyFont="1" applyFill="1" applyAlignment="1">
      <alignment horizontal="right" vertical="center"/>
    </xf>
    <xf numFmtId="0" fontId="10" fillId="4" borderId="0" xfId="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1" fillId="8" borderId="32" xfId="0" applyFont="1" applyFill="1" applyBorder="1" applyAlignment="1">
      <alignment horizontal="center" vertical="center" wrapText="1"/>
    </xf>
    <xf numFmtId="0" fontId="79" fillId="8" borderId="33" xfId="0" applyFont="1" applyFill="1" applyBorder="1" applyAlignment="1">
      <alignment horizontal="center" vertical="center" wrapText="1"/>
    </xf>
    <xf numFmtId="0" fontId="79" fillId="8" borderId="34" xfId="0" applyFont="1" applyFill="1" applyBorder="1" applyAlignment="1">
      <alignment horizontal="center" vertical="center" wrapText="1"/>
    </xf>
    <xf numFmtId="0" fontId="79" fillId="8" borderId="35" xfId="0" applyFont="1" applyFill="1" applyBorder="1" applyAlignment="1">
      <alignment horizontal="center" vertical="center" wrapText="1"/>
    </xf>
    <xf numFmtId="0" fontId="79" fillId="8" borderId="36" xfId="0" applyFont="1" applyFill="1" applyBorder="1" applyAlignment="1">
      <alignment horizontal="center" vertical="center" wrapText="1"/>
    </xf>
    <xf numFmtId="0" fontId="79" fillId="8" borderId="37" xfId="0" applyFont="1" applyFill="1" applyBorder="1" applyAlignment="1">
      <alignment horizontal="center" vertical="center" wrapText="1"/>
    </xf>
    <xf numFmtId="0" fontId="11" fillId="8" borderId="32" xfId="1" applyFont="1" applyFill="1" applyBorder="1" applyAlignment="1">
      <alignment horizontal="center" vertical="center"/>
    </xf>
    <xf numFmtId="0" fontId="85" fillId="8" borderId="33" xfId="0" applyFont="1" applyFill="1" applyBorder="1" applyAlignment="1">
      <alignment horizontal="center" vertical="center"/>
    </xf>
    <xf numFmtId="0" fontId="85" fillId="8" borderId="34" xfId="0" applyFont="1" applyFill="1" applyBorder="1" applyAlignment="1">
      <alignment horizontal="center" vertical="center"/>
    </xf>
    <xf numFmtId="0" fontId="85" fillId="8" borderId="35" xfId="0" applyFont="1" applyFill="1" applyBorder="1" applyAlignment="1">
      <alignment horizontal="center" vertical="center"/>
    </xf>
    <xf numFmtId="0" fontId="85" fillId="8" borderId="36" xfId="0" applyFont="1" applyFill="1" applyBorder="1" applyAlignment="1">
      <alignment horizontal="center" vertical="center"/>
    </xf>
    <xf numFmtId="0" fontId="85" fillId="8" borderId="37" xfId="0" applyFont="1" applyFill="1" applyBorder="1" applyAlignment="1">
      <alignment horizontal="center" vertical="center"/>
    </xf>
    <xf numFmtId="0" fontId="0" fillId="8" borderId="33" xfId="0" applyFill="1" applyBorder="1" applyAlignment="1">
      <alignment horizontal="center" vertical="center"/>
    </xf>
    <xf numFmtId="0" fontId="0" fillId="8" borderId="34" xfId="0" applyFill="1" applyBorder="1" applyAlignment="1">
      <alignment horizontal="center" vertical="center"/>
    </xf>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0" fillId="8" borderId="37" xfId="0" applyFill="1" applyBorder="1" applyAlignment="1">
      <alignment horizontal="center" vertical="center"/>
    </xf>
    <xf numFmtId="0" fontId="12" fillId="0" borderId="0" xfId="0" applyFont="1" applyAlignment="1">
      <alignment horizontal="left" vertical="center"/>
    </xf>
    <xf numFmtId="0" fontId="89" fillId="0" borderId="8" xfId="1" applyFont="1" applyBorder="1" applyAlignment="1" applyProtection="1">
      <alignment horizontal="center" shrinkToFit="1"/>
      <protection locked="0"/>
    </xf>
    <xf numFmtId="0" fontId="55" fillId="0" borderId="8" xfId="0" applyFont="1" applyBorder="1" applyAlignment="1" applyProtection="1">
      <alignment horizontal="center" shrinkToFit="1"/>
      <protection locked="0"/>
    </xf>
    <xf numFmtId="0" fontId="24" fillId="0" borderId="8" xfId="1" applyFont="1"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129" fillId="13" borderId="26" xfId="1" applyFont="1" applyFill="1" applyBorder="1" applyAlignment="1">
      <alignment horizontal="center" vertical="top" wrapText="1"/>
    </xf>
    <xf numFmtId="0" fontId="127" fillId="13" borderId="24" xfId="0" applyFont="1" applyFill="1" applyBorder="1" applyAlignment="1">
      <alignment horizontal="center" vertical="top" wrapText="1"/>
    </xf>
    <xf numFmtId="0" fontId="127" fillId="13" borderId="25" xfId="0" applyFont="1" applyFill="1" applyBorder="1" applyAlignment="1">
      <alignment horizontal="center" vertical="top" wrapText="1"/>
    </xf>
    <xf numFmtId="0" fontId="128" fillId="14" borderId="26" xfId="1" applyFont="1" applyFill="1" applyBorder="1" applyAlignment="1">
      <alignment horizontal="center" vertical="top"/>
    </xf>
    <xf numFmtId="0" fontId="123" fillId="14" borderId="24" xfId="0" applyFont="1" applyFill="1" applyBorder="1" applyAlignment="1">
      <alignment horizontal="center" vertical="top"/>
    </xf>
    <xf numFmtId="0" fontId="123" fillId="14" borderId="40" xfId="0" applyFont="1" applyFill="1" applyBorder="1" applyAlignment="1">
      <alignment horizontal="center" vertical="top"/>
    </xf>
    <xf numFmtId="0" fontId="24" fillId="4" borderId="6" xfId="1" applyFont="1" applyFill="1" applyBorder="1" applyAlignment="1">
      <alignment horizontal="right" vertical="top"/>
    </xf>
    <xf numFmtId="0" fontId="79" fillId="0" borderId="0" xfId="0" applyFont="1" applyAlignment="1">
      <alignment horizontal="right"/>
    </xf>
    <xf numFmtId="0" fontId="43" fillId="4" borderId="6" xfId="1" applyFont="1" applyFill="1" applyBorder="1" applyAlignment="1">
      <alignment horizontal="right" vertical="top"/>
    </xf>
    <xf numFmtId="0" fontId="0" fillId="0" borderId="0" xfId="0" applyAlignment="1">
      <alignment horizontal="right"/>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2" fillId="0" borderId="6" xfId="0" applyFont="1" applyBorder="1" applyAlignment="1">
      <alignment horizontal="left" vertical="center"/>
    </xf>
    <xf numFmtId="0" fontId="24" fillId="4" borderId="6" xfId="1" applyFont="1" applyFill="1" applyBorder="1" applyAlignment="1">
      <alignment horizontal="left" vertical="center"/>
    </xf>
    <xf numFmtId="0" fontId="0" fillId="0" borderId="0" xfId="0" applyAlignment="1">
      <alignment vertical="center"/>
    </xf>
    <xf numFmtId="0" fontId="85" fillId="8" borderId="90" xfId="0" applyFont="1" applyFill="1" applyBorder="1" applyAlignment="1">
      <alignment horizontal="center" vertical="center"/>
    </xf>
    <xf numFmtId="0" fontId="85" fillId="8" borderId="0" xfId="0" applyFont="1" applyFill="1" applyAlignment="1">
      <alignment horizontal="center" vertical="center"/>
    </xf>
    <xf numFmtId="0" fontId="85" fillId="8" borderId="91" xfId="0" applyFont="1" applyFill="1" applyBorder="1" applyAlignment="1">
      <alignment horizontal="center" vertical="center"/>
    </xf>
    <xf numFmtId="0" fontId="144" fillId="2" borderId="39" xfId="1" applyFont="1" applyFill="1" applyBorder="1" applyAlignment="1">
      <alignment horizontal="center" vertical="center" wrapText="1"/>
    </xf>
    <xf numFmtId="0" fontId="145" fillId="2" borderId="22" xfId="0" applyFont="1" applyFill="1" applyBorder="1" applyAlignment="1">
      <alignment horizontal="center" vertical="center" wrapText="1"/>
    </xf>
    <xf numFmtId="0" fontId="0" fillId="0" borderId="21" xfId="0" applyBorder="1" applyAlignment="1">
      <alignment horizontal="center" vertical="center" wrapText="1"/>
    </xf>
    <xf numFmtId="0" fontId="31" fillId="11" borderId="1" xfId="1" applyFont="1" applyFill="1" applyBorder="1" applyAlignment="1">
      <alignment horizontal="left" vertical="top" wrapText="1"/>
    </xf>
    <xf numFmtId="0" fontId="35" fillId="11" borderId="1" xfId="0" applyFont="1" applyFill="1" applyBorder="1" applyAlignment="1">
      <alignment horizontal="left" vertical="top" wrapText="1"/>
    </xf>
    <xf numFmtId="0" fontId="35" fillId="11" borderId="27"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 xfId="0" applyFont="1" applyFill="1" applyBorder="1" applyAlignment="1">
      <alignment horizontal="left" vertical="top" wrapText="1"/>
    </xf>
    <xf numFmtId="0" fontId="31" fillId="8" borderId="1" xfId="1" applyFont="1" applyFill="1" applyBorder="1" applyAlignment="1">
      <alignment horizontal="left" vertical="top" wrapText="1"/>
    </xf>
    <xf numFmtId="0" fontId="35" fillId="0" borderId="1" xfId="0" applyFont="1" applyBorder="1" applyAlignment="1">
      <alignment wrapText="1"/>
    </xf>
    <xf numFmtId="0" fontId="35" fillId="0" borderId="27" xfId="0" applyFont="1" applyBorder="1" applyAlignment="1">
      <alignment wrapText="1"/>
    </xf>
    <xf numFmtId="0" fontId="35" fillId="0" borderId="0" xfId="0" applyFont="1" applyAlignment="1">
      <alignment wrapText="1"/>
    </xf>
    <xf numFmtId="0" fontId="35" fillId="0" borderId="5" xfId="0" applyFont="1" applyBorder="1" applyAlignment="1">
      <alignment wrapText="1"/>
    </xf>
    <xf numFmtId="0" fontId="0" fillId="11" borderId="1" xfId="0" applyFill="1" applyBorder="1" applyAlignment="1">
      <alignment wrapText="1"/>
    </xf>
    <xf numFmtId="0" fontId="0" fillId="11" borderId="27" xfId="0" applyFill="1" applyBorder="1" applyAlignment="1">
      <alignment wrapText="1"/>
    </xf>
    <xf numFmtId="0" fontId="0" fillId="11" borderId="0" xfId="0" applyFill="1" applyAlignment="1">
      <alignment wrapText="1"/>
    </xf>
    <xf numFmtId="0" fontId="0" fillId="11" borderId="5" xfId="0" applyFill="1" applyBorder="1" applyAlignment="1">
      <alignment wrapText="1"/>
    </xf>
    <xf numFmtId="0" fontId="119" fillId="2" borderId="86" xfId="0" applyFont="1" applyFill="1" applyBorder="1" applyAlignment="1">
      <alignment vertical="center" textRotation="255"/>
    </xf>
    <xf numFmtId="0" fontId="119" fillId="2" borderId="22" xfId="0" applyFont="1" applyFill="1" applyBorder="1" applyAlignment="1">
      <alignment vertical="center" textRotation="255"/>
    </xf>
    <xf numFmtId="0" fontId="119" fillId="2" borderId="21" xfId="0" applyFont="1" applyFill="1" applyBorder="1" applyAlignment="1">
      <alignment vertical="center" textRotation="255"/>
    </xf>
    <xf numFmtId="0" fontId="63" fillId="0" borderId="8" xfId="1" applyFont="1" applyBorder="1" applyAlignment="1" applyProtection="1">
      <alignment horizontal="left" vertical="center" indent="1"/>
      <protection locked="0"/>
    </xf>
    <xf numFmtId="0" fontId="63" fillId="0" borderId="8" xfId="0" applyFont="1" applyBorder="1" applyAlignment="1" applyProtection="1">
      <alignment horizontal="left" vertical="center" indent="1"/>
      <protection locked="0"/>
    </xf>
    <xf numFmtId="0" fontId="53" fillId="0" borderId="17" xfId="1" applyFont="1" applyBorder="1" applyAlignment="1" applyProtection="1">
      <alignment horizontal="center"/>
      <protection locked="0"/>
    </xf>
    <xf numFmtId="0" fontId="52" fillId="0" borderId="17" xfId="0" applyFont="1" applyBorder="1" applyAlignment="1" applyProtection="1">
      <alignment horizontal="center"/>
      <protection locked="0"/>
    </xf>
    <xf numFmtId="0" fontId="49" fillId="12" borderId="23" xfId="1" applyFont="1" applyFill="1" applyBorder="1" applyAlignment="1">
      <alignment horizontal="center" vertical="top" wrapText="1"/>
    </xf>
    <xf numFmtId="0" fontId="46" fillId="12" borderId="24" xfId="0" applyFont="1" applyFill="1" applyBorder="1" applyAlignment="1">
      <alignment horizontal="center" vertical="top" wrapText="1"/>
    </xf>
    <xf numFmtId="0" fontId="46" fillId="12" borderId="25" xfId="0" applyFont="1" applyFill="1" applyBorder="1" applyAlignment="1">
      <alignment horizontal="center" vertical="top" wrapText="1"/>
    </xf>
    <xf numFmtId="0" fontId="31" fillId="8" borderId="50" xfId="1" applyFont="1" applyFill="1" applyBorder="1" applyAlignment="1">
      <alignment horizontal="left" vertical="top" wrapText="1"/>
    </xf>
    <xf numFmtId="0" fontId="124" fillId="12" borderId="26" xfId="1" applyFont="1" applyFill="1" applyBorder="1" applyAlignment="1">
      <alignment horizontal="center" vertical="top" wrapText="1"/>
    </xf>
    <xf numFmtId="0" fontId="124" fillId="12" borderId="24" xfId="1" applyFont="1" applyFill="1" applyBorder="1" applyAlignment="1">
      <alignment horizontal="center" vertical="top" wrapText="1"/>
    </xf>
    <xf numFmtId="0" fontId="124" fillId="12" borderId="40" xfId="1" applyFont="1" applyFill="1" applyBorder="1" applyAlignment="1">
      <alignment horizontal="center" vertical="top" wrapText="1"/>
    </xf>
    <xf numFmtId="0" fontId="11" fillId="8" borderId="92" xfId="1" applyFont="1" applyFill="1" applyBorder="1" applyAlignment="1">
      <alignment horizontal="center" vertical="center"/>
    </xf>
    <xf numFmtId="0" fontId="0" fillId="8" borderId="93" xfId="0" applyFill="1" applyBorder="1" applyAlignment="1">
      <alignment horizontal="center" vertical="center"/>
    </xf>
    <xf numFmtId="0" fontId="0" fillId="8" borderId="94" xfId="0" applyFill="1" applyBorder="1" applyAlignment="1">
      <alignment horizontal="center" vertical="center"/>
    </xf>
    <xf numFmtId="0" fontId="0" fillId="8" borderId="95" xfId="0" applyFill="1" applyBorder="1" applyAlignment="1">
      <alignment horizontal="center" vertical="center"/>
    </xf>
    <xf numFmtId="0" fontId="0" fillId="8" borderId="96" xfId="0" applyFill="1" applyBorder="1" applyAlignment="1">
      <alignment horizontal="center" vertical="center"/>
    </xf>
    <xf numFmtId="0" fontId="0" fillId="8" borderId="97" xfId="0" applyFill="1" applyBorder="1" applyAlignment="1">
      <alignment horizontal="center" vertical="center"/>
    </xf>
    <xf numFmtId="0" fontId="147" fillId="12" borderId="70" xfId="1" applyFont="1" applyFill="1" applyBorder="1" applyAlignment="1">
      <alignment horizontal="center" wrapText="1"/>
    </xf>
    <xf numFmtId="0" fontId="148" fillId="0" borderId="46" xfId="0" applyFont="1" applyBorder="1" applyAlignment="1">
      <alignment horizontal="center" wrapText="1"/>
    </xf>
    <xf numFmtId="0" fontId="148" fillId="0" borderId="69" xfId="0" applyFont="1" applyBorder="1" applyAlignment="1">
      <alignment horizontal="center" wrapText="1"/>
    </xf>
    <xf numFmtId="0" fontId="147" fillId="14" borderId="46" xfId="0" applyFont="1" applyFill="1" applyBorder="1" applyAlignment="1">
      <alignment horizontal="center"/>
    </xf>
    <xf numFmtId="0" fontId="150" fillId="0" borderId="46" xfId="0" applyFont="1" applyBorder="1" applyAlignment="1">
      <alignment horizontal="center"/>
    </xf>
    <xf numFmtId="0" fontId="150" fillId="0" borderId="71" xfId="0" applyFont="1" applyBorder="1" applyAlignment="1">
      <alignment horizontal="center"/>
    </xf>
    <xf numFmtId="3" fontId="31" fillId="3" borderId="8" xfId="1" applyNumberFormat="1" applyFont="1" applyFill="1" applyBorder="1" applyAlignment="1" applyProtection="1">
      <alignment horizontal="right" vertical="center" indent="1"/>
      <protection locked="0"/>
    </xf>
    <xf numFmtId="0" fontId="88" fillId="3" borderId="8" xfId="0" applyFont="1" applyFill="1" applyBorder="1" applyAlignment="1" applyProtection="1">
      <alignment horizontal="right" vertical="center" indent="1"/>
      <protection locked="0"/>
    </xf>
    <xf numFmtId="0" fontId="35" fillId="0" borderId="1" xfId="0" applyFont="1" applyBorder="1" applyAlignment="1">
      <alignment horizontal="left" vertical="top" wrapText="1"/>
    </xf>
    <xf numFmtId="0" fontId="35" fillId="0" borderId="27" xfId="0" applyFont="1" applyBorder="1" applyAlignment="1">
      <alignment horizontal="left" vertical="top" wrapText="1"/>
    </xf>
    <xf numFmtId="0" fontId="35" fillId="0" borderId="0" xfId="0" applyFont="1" applyAlignment="1">
      <alignment horizontal="left" vertical="top" wrapText="1"/>
    </xf>
    <xf numFmtId="0" fontId="35" fillId="0" borderId="5" xfId="0" applyFont="1" applyBorder="1" applyAlignment="1">
      <alignment horizontal="left" vertical="top" wrapText="1"/>
    </xf>
    <xf numFmtId="0" fontId="129" fillId="13" borderId="23" xfId="1" applyFont="1" applyFill="1" applyBorder="1" applyAlignment="1">
      <alignment horizontal="center" vertical="top" wrapText="1"/>
    </xf>
    <xf numFmtId="0" fontId="127" fillId="13" borderId="40" xfId="0" applyFont="1" applyFill="1" applyBorder="1" applyAlignment="1">
      <alignment horizontal="center" vertical="top" wrapText="1"/>
    </xf>
    <xf numFmtId="0" fontId="79" fillId="8" borderId="0" xfId="0" applyFont="1" applyFill="1" applyAlignment="1">
      <alignment horizontal="center" vertical="center"/>
    </xf>
    <xf numFmtId="0" fontId="0" fillId="8" borderId="0" xfId="0" applyFill="1" applyAlignment="1">
      <alignment horizontal="center" vertical="center"/>
    </xf>
    <xf numFmtId="0" fontId="0" fillId="8" borderId="5" xfId="0" applyFill="1" applyBorder="1" applyAlignment="1">
      <alignment horizontal="center" vertical="center"/>
    </xf>
    <xf numFmtId="0" fontId="79" fillId="8" borderId="3" xfId="0" applyFont="1" applyFill="1" applyBorder="1" applyAlignment="1">
      <alignment horizontal="center" vertical="center"/>
    </xf>
    <xf numFmtId="0" fontId="0" fillId="8" borderId="3" xfId="0" applyFill="1" applyBorder="1" applyAlignment="1">
      <alignment horizontal="center" vertical="center"/>
    </xf>
    <xf numFmtId="0" fontId="0" fillId="8" borderId="84" xfId="0" applyFill="1" applyBorder="1" applyAlignment="1">
      <alignment horizontal="center" vertical="center"/>
    </xf>
    <xf numFmtId="0" fontId="44" fillId="4" borderId="19" xfId="1" applyFont="1" applyFill="1" applyBorder="1" applyAlignment="1">
      <alignment horizontal="center" vertical="center"/>
    </xf>
    <xf numFmtId="0" fontId="157" fillId="0" borderId="19" xfId="0" applyFont="1" applyBorder="1" applyAlignment="1">
      <alignment horizontal="center" vertical="center"/>
    </xf>
    <xf numFmtId="0" fontId="157" fillId="0" borderId="20" xfId="0" applyFont="1" applyBorder="1" applyAlignment="1">
      <alignment horizontal="center" vertical="center"/>
    </xf>
    <xf numFmtId="0" fontId="44" fillId="4" borderId="19" xfId="0" applyFont="1" applyFill="1" applyBorder="1" applyAlignment="1">
      <alignment horizontal="center" vertical="center"/>
    </xf>
    <xf numFmtId="0" fontId="157" fillId="0" borderId="38" xfId="0" applyFont="1" applyBorder="1" applyAlignment="1">
      <alignment horizontal="center" vertical="center"/>
    </xf>
    <xf numFmtId="0" fontId="44" fillId="4" borderId="19" xfId="1" applyFont="1" applyFill="1" applyBorder="1" applyAlignment="1">
      <alignment horizontal="center" vertical="center" wrapText="1"/>
    </xf>
    <xf numFmtId="0" fontId="86" fillId="0" borderId="19" xfId="0" applyFont="1" applyBorder="1" applyAlignment="1">
      <alignment horizontal="center" vertical="center" wrapText="1"/>
    </xf>
    <xf numFmtId="0" fontId="86" fillId="0" borderId="38" xfId="0" applyFont="1" applyBorder="1" applyAlignment="1">
      <alignment horizontal="center" vertical="center" wrapText="1"/>
    </xf>
    <xf numFmtId="0" fontId="49" fillId="12" borderId="23" xfId="1" applyFont="1" applyFill="1" applyBorder="1" applyAlignment="1">
      <alignment horizontal="center" vertical="top"/>
    </xf>
    <xf numFmtId="0" fontId="46" fillId="12" borderId="24" xfId="0" applyFont="1" applyFill="1" applyBorder="1" applyAlignment="1">
      <alignment horizontal="center" vertical="top"/>
    </xf>
    <xf numFmtId="0" fontId="46" fillId="12" borderId="25" xfId="0" applyFont="1" applyFill="1" applyBorder="1" applyAlignment="1">
      <alignment horizontal="center" vertical="top"/>
    </xf>
    <xf numFmtId="182" fontId="113" fillId="0" borderId="28" xfId="0" applyNumberFormat="1" applyFont="1" applyBorder="1" applyAlignment="1" applyProtection="1">
      <alignment horizontal="left" vertical="center" wrapText="1" indent="2"/>
      <protection locked="0"/>
    </xf>
    <xf numFmtId="182" fontId="88" fillId="0" borderId="17" xfId="0" applyNumberFormat="1" applyFont="1" applyBorder="1" applyAlignment="1" applyProtection="1">
      <alignment horizontal="left" vertical="center" wrapText="1" indent="2"/>
      <protection locked="0"/>
    </xf>
    <xf numFmtId="182" fontId="88" fillId="0" borderId="29" xfId="0" applyNumberFormat="1" applyFont="1" applyBorder="1" applyAlignment="1" applyProtection="1">
      <alignment horizontal="left" vertical="center" wrapText="1" indent="2"/>
      <protection locked="0"/>
    </xf>
    <xf numFmtId="179" fontId="92" fillId="0" borderId="28" xfId="1" applyNumberFormat="1" applyFont="1" applyBorder="1" applyAlignment="1" applyProtection="1">
      <alignment horizontal="left" vertical="center" wrapText="1" indent="1"/>
      <protection locked="0"/>
    </xf>
    <xf numFmtId="179" fontId="93" fillId="0" borderId="17" xfId="0" applyNumberFormat="1" applyFont="1" applyBorder="1" applyAlignment="1" applyProtection="1">
      <alignment horizontal="left" vertical="center" wrapText="1" indent="1"/>
      <protection locked="0"/>
    </xf>
    <xf numFmtId="179" fontId="93" fillId="0" borderId="29" xfId="0" applyNumberFormat="1" applyFont="1" applyBorder="1" applyAlignment="1" applyProtection="1">
      <alignment horizontal="left" vertical="center" wrapText="1" indent="1"/>
      <protection locked="0"/>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35" fillId="0" borderId="51" xfId="0" applyFont="1" applyBorder="1" applyAlignment="1">
      <alignment horizontal="left" vertical="top" wrapText="1"/>
    </xf>
    <xf numFmtId="0" fontId="16" fillId="8" borderId="31" xfId="0" applyFont="1" applyFill="1" applyBorder="1" applyAlignment="1">
      <alignment horizontal="center" vertical="center" wrapText="1"/>
    </xf>
    <xf numFmtId="0" fontId="56" fillId="0" borderId="31" xfId="0" applyFont="1" applyBorder="1" applyAlignment="1">
      <alignment horizontal="center" vertical="center" wrapText="1"/>
    </xf>
    <xf numFmtId="0" fontId="92" fillId="0" borderId="28" xfId="1" applyFont="1" applyBorder="1" applyAlignment="1" applyProtection="1">
      <alignment horizontal="left" vertical="center" wrapText="1" indent="1"/>
      <protection locked="0"/>
    </xf>
    <xf numFmtId="0" fontId="93" fillId="0" borderId="17" xfId="0" applyFont="1" applyBorder="1" applyAlignment="1" applyProtection="1">
      <alignment horizontal="left" vertical="center" wrapText="1" indent="1"/>
      <protection locked="0"/>
    </xf>
    <xf numFmtId="0" fontId="93" fillId="0" borderId="29" xfId="0" applyFont="1" applyBorder="1" applyAlignment="1" applyProtection="1">
      <alignment horizontal="left" vertical="center" wrapText="1" indent="1"/>
      <protection locked="0"/>
    </xf>
    <xf numFmtId="187" fontId="92" fillId="0" borderId="28" xfId="1" applyNumberFormat="1" applyFont="1" applyBorder="1" applyAlignment="1" applyProtection="1">
      <alignment horizontal="left" vertical="center" wrapText="1" indent="1"/>
      <protection locked="0"/>
    </xf>
    <xf numFmtId="187" fontId="93" fillId="0" borderId="17" xfId="0" applyNumberFormat="1" applyFont="1" applyBorder="1" applyAlignment="1" applyProtection="1">
      <alignment horizontal="left" vertical="center" wrapText="1" indent="1"/>
      <protection locked="0"/>
    </xf>
    <xf numFmtId="187" fontId="93" fillId="0" borderId="29" xfId="0" applyNumberFormat="1" applyFont="1" applyBorder="1" applyAlignment="1" applyProtection="1">
      <alignment horizontal="left" vertical="center" wrapText="1" indent="1"/>
      <protection locked="0"/>
    </xf>
    <xf numFmtId="0" fontId="146" fillId="2" borderId="28" xfId="1" applyFont="1" applyFill="1" applyBorder="1" applyAlignment="1">
      <alignment horizontal="center" vertical="center" wrapText="1"/>
    </xf>
    <xf numFmtId="0" fontId="111" fillId="0" borderId="17" xfId="0" applyFont="1" applyBorder="1" applyAlignment="1">
      <alignment horizontal="center" vertical="center" wrapText="1"/>
    </xf>
    <xf numFmtId="0" fontId="111" fillId="0" borderId="29" xfId="0" applyFont="1" applyBorder="1" applyAlignment="1">
      <alignment horizontal="center" vertical="center" wrapText="1"/>
    </xf>
    <xf numFmtId="0" fontId="94" fillId="2" borderId="28" xfId="1" applyFont="1" applyFill="1" applyBorder="1" applyAlignment="1">
      <alignment horizontal="center" vertical="center"/>
    </xf>
    <xf numFmtId="0" fontId="94" fillId="2" borderId="17" xfId="1" applyFont="1" applyFill="1" applyBorder="1" applyAlignment="1">
      <alignment horizontal="center" vertical="center"/>
    </xf>
    <xf numFmtId="0" fontId="94" fillId="2" borderId="29" xfId="1" applyFont="1" applyFill="1" applyBorder="1" applyAlignment="1">
      <alignment horizontal="center" vertical="center"/>
    </xf>
    <xf numFmtId="0" fontId="146" fillId="2" borderId="28" xfId="1" applyFont="1" applyFill="1" applyBorder="1" applyAlignment="1">
      <alignment horizontal="center" vertical="center"/>
    </xf>
    <xf numFmtId="0" fontId="146" fillId="2" borderId="17" xfId="1" applyFont="1" applyFill="1" applyBorder="1" applyAlignment="1">
      <alignment horizontal="center" vertical="center"/>
    </xf>
    <xf numFmtId="0" fontId="146" fillId="2" borderId="29" xfId="1" applyFont="1" applyFill="1" applyBorder="1" applyAlignment="1">
      <alignment horizontal="center" vertical="center"/>
    </xf>
    <xf numFmtId="0" fontId="94" fillId="2" borderId="17" xfId="0" applyFont="1" applyFill="1" applyBorder="1" applyAlignment="1">
      <alignment horizontal="center" vertical="center"/>
    </xf>
    <xf numFmtId="0" fontId="146" fillId="2" borderId="17" xfId="1" applyFont="1" applyFill="1" applyBorder="1" applyAlignment="1">
      <alignment horizontal="center" vertical="center" wrapText="1"/>
    </xf>
    <xf numFmtId="0" fontId="146" fillId="2" borderId="29" xfId="1" applyFont="1" applyFill="1" applyBorder="1" applyAlignment="1">
      <alignment horizontal="center" vertical="center" wrapText="1"/>
    </xf>
    <xf numFmtId="0" fontId="94" fillId="2" borderId="14" xfId="1" applyFont="1" applyFill="1" applyBorder="1" applyAlignment="1">
      <alignment horizontal="center" vertical="center"/>
    </xf>
    <xf numFmtId="0" fontId="94" fillId="2" borderId="12" xfId="1" applyFont="1" applyFill="1" applyBorder="1" applyAlignment="1">
      <alignment horizontal="center" vertical="center"/>
    </xf>
    <xf numFmtId="0" fontId="94" fillId="2" borderId="13" xfId="1" applyFont="1" applyFill="1" applyBorder="1" applyAlignment="1">
      <alignment horizontal="center" vertical="center"/>
    </xf>
    <xf numFmtId="0" fontId="111" fillId="0" borderId="10" xfId="0" applyFont="1" applyBorder="1"/>
    <xf numFmtId="0" fontId="111" fillId="0" borderId="8" xfId="0" applyFont="1" applyBorder="1"/>
    <xf numFmtId="0" fontId="111" fillId="0" borderId="9" xfId="0" applyFont="1" applyBorder="1"/>
    <xf numFmtId="0" fontId="101" fillId="15" borderId="53" xfId="1" applyFont="1" applyFill="1" applyBorder="1" applyAlignment="1">
      <alignment horizontal="center" vertical="center" wrapText="1"/>
    </xf>
    <xf numFmtId="0" fontId="0" fillId="0" borderId="53" xfId="0" applyBorder="1" applyAlignment="1">
      <alignment horizontal="center" wrapText="1"/>
    </xf>
    <xf numFmtId="0" fontId="0" fillId="0" borderId="77" xfId="0" applyBorder="1" applyAlignment="1">
      <alignment horizontal="center" wrapText="1"/>
    </xf>
    <xf numFmtId="0" fontId="161" fillId="0" borderId="0" xfId="1" applyFont="1" applyAlignment="1">
      <alignment horizontal="left" vertical="center" wrapText="1"/>
    </xf>
    <xf numFmtId="0" fontId="162" fillId="0" borderId="0" xfId="0" applyFont="1" applyAlignment="1">
      <alignment horizontal="left" vertical="center" wrapText="1"/>
    </xf>
    <xf numFmtId="0" fontId="94" fillId="2" borderId="17" xfId="0" applyFont="1" applyFill="1" applyBorder="1" applyAlignment="1">
      <alignment horizontal="center" vertical="center" wrapText="1"/>
    </xf>
    <xf numFmtId="0" fontId="94" fillId="0" borderId="28" xfId="0" applyFont="1" applyBorder="1" applyAlignment="1" applyProtection="1">
      <alignment horizontal="left" vertical="center" indent="1" shrinkToFit="1"/>
      <protection locked="0"/>
    </xf>
    <xf numFmtId="0" fontId="94" fillId="0" borderId="17" xfId="0" applyFont="1" applyBorder="1" applyAlignment="1" applyProtection="1">
      <alignment horizontal="left" vertical="center" indent="1" shrinkToFit="1"/>
      <protection locked="0"/>
    </xf>
    <xf numFmtId="0" fontId="94" fillId="0" borderId="29" xfId="0" applyFont="1" applyBorder="1" applyAlignment="1" applyProtection="1">
      <alignment horizontal="left" vertical="center" indent="1" shrinkToFit="1"/>
      <protection locked="0"/>
    </xf>
    <xf numFmtId="182" fontId="113" fillId="0" borderId="28" xfId="0" applyNumberFormat="1" applyFont="1" applyBorder="1" applyAlignment="1" applyProtection="1">
      <alignment horizontal="center" vertical="center" wrapText="1"/>
      <protection locked="0"/>
    </xf>
    <xf numFmtId="182" fontId="88" fillId="0" borderId="17" xfId="0" applyNumberFormat="1" applyFont="1" applyBorder="1" applyAlignment="1" applyProtection="1">
      <alignment horizontal="center" vertical="center" wrapText="1"/>
      <protection locked="0"/>
    </xf>
    <xf numFmtId="182" fontId="88" fillId="0" borderId="29" xfId="0" applyNumberFormat="1" applyFont="1" applyBorder="1" applyAlignment="1" applyProtection="1">
      <alignment horizontal="center" vertical="center" wrapText="1"/>
      <protection locked="0"/>
    </xf>
    <xf numFmtId="0" fontId="9" fillId="0" borderId="28" xfId="1" applyFont="1" applyBorder="1" applyAlignment="1">
      <alignment horizontal="center" vertical="center"/>
    </xf>
    <xf numFmtId="0" fontId="0" fillId="0" borderId="29" xfId="0" applyBorder="1" applyAlignment="1">
      <alignment horizontal="center" vertical="center"/>
    </xf>
    <xf numFmtId="0" fontId="11" fillId="0" borderId="0" xfId="1" applyFont="1" applyAlignment="1">
      <alignment horizontal="center" vertical="center" wrapText="1"/>
    </xf>
    <xf numFmtId="0" fontId="9" fillId="0" borderId="0" xfId="1" applyFont="1" applyAlignment="1">
      <alignment horizontal="center" vertical="center" wrapText="1"/>
    </xf>
    <xf numFmtId="0" fontId="98" fillId="0" borderId="28" xfId="1" applyFont="1" applyBorder="1" applyAlignment="1" applyProtection="1">
      <alignment horizontal="center" vertical="center" wrapText="1"/>
      <protection locked="0"/>
    </xf>
    <xf numFmtId="0" fontId="97" fillId="0" borderId="17" xfId="0" applyFont="1" applyBorder="1" applyAlignment="1" applyProtection="1">
      <alignment vertical="center" wrapText="1"/>
      <protection locked="0"/>
    </xf>
    <xf numFmtId="0" fontId="97" fillId="0" borderId="29" xfId="0" applyFont="1" applyBorder="1" applyAlignment="1" applyProtection="1">
      <alignment vertical="center" wrapText="1"/>
      <protection locked="0"/>
    </xf>
    <xf numFmtId="0" fontId="94" fillId="2" borderId="29" xfId="0" applyFont="1" applyFill="1" applyBorder="1" applyAlignment="1">
      <alignment horizontal="center" vertical="center"/>
    </xf>
    <xf numFmtId="14" fontId="112" fillId="0" borderId="28" xfId="1" applyNumberFormat="1" applyFont="1" applyBorder="1" applyAlignment="1" applyProtection="1">
      <alignment horizontal="center" vertical="center" wrapText="1"/>
      <protection locked="0"/>
    </xf>
    <xf numFmtId="0" fontId="112" fillId="0" borderId="17" xfId="0" applyFont="1" applyBorder="1" applyAlignment="1" applyProtection="1">
      <alignment vertical="center" wrapText="1"/>
      <protection locked="0"/>
    </xf>
    <xf numFmtId="0" fontId="112" fillId="0" borderId="29" xfId="0" applyFont="1" applyBorder="1" applyAlignment="1" applyProtection="1">
      <alignment vertical="center" wrapText="1"/>
      <protection locked="0"/>
    </xf>
    <xf numFmtId="0" fontId="9" fillId="0" borderId="28" xfId="1" applyFont="1" applyBorder="1" applyAlignment="1" applyProtection="1">
      <alignment horizontal="left" vertical="center" indent="1" shrinkToFit="1"/>
      <protection locked="0"/>
    </xf>
    <xf numFmtId="0" fontId="0" fillId="0" borderId="17" xfId="0" applyBorder="1" applyAlignment="1" applyProtection="1">
      <alignment horizontal="left" vertical="center" indent="1" shrinkToFit="1"/>
      <protection locked="0"/>
    </xf>
    <xf numFmtId="0" fontId="0" fillId="0" borderId="29" xfId="0" applyBorder="1" applyAlignment="1" applyProtection="1">
      <alignment horizontal="left" vertical="center" indent="1" shrinkToFit="1"/>
      <protection locked="0"/>
    </xf>
    <xf numFmtId="187" fontId="9" fillId="0" borderId="28" xfId="1" applyNumberFormat="1" applyFont="1" applyBorder="1" applyAlignment="1" applyProtection="1">
      <alignment horizontal="left" vertical="center" indent="1" shrinkToFit="1"/>
      <protection locked="0"/>
    </xf>
    <xf numFmtId="187" fontId="0" fillId="0" borderId="17" xfId="0" applyNumberFormat="1" applyBorder="1" applyAlignment="1" applyProtection="1">
      <alignment horizontal="left" vertical="center" indent="1" shrinkToFit="1"/>
      <protection locked="0"/>
    </xf>
    <xf numFmtId="187" fontId="0" fillId="0" borderId="29" xfId="0" applyNumberFormat="1" applyBorder="1" applyAlignment="1" applyProtection="1">
      <alignment horizontal="left" vertical="center" indent="1" shrinkToFit="1"/>
      <protection locked="0"/>
    </xf>
    <xf numFmtId="0" fontId="155" fillId="0" borderId="6" xfId="1" applyFont="1" applyBorder="1" applyAlignment="1" applyProtection="1">
      <alignment horizontal="left" vertical="top" wrapText="1"/>
      <protection locked="0"/>
    </xf>
    <xf numFmtId="0" fontId="155" fillId="0" borderId="7" xfId="0" applyFont="1" applyBorder="1" applyAlignment="1" applyProtection="1">
      <alignment horizontal="left" vertical="top" wrapText="1"/>
      <protection locked="0"/>
    </xf>
    <xf numFmtId="0" fontId="155" fillId="0" borderId="6" xfId="0" applyFont="1" applyBorder="1" applyAlignment="1" applyProtection="1">
      <alignment horizontal="left" vertical="top" wrapText="1"/>
      <protection locked="0"/>
    </xf>
    <xf numFmtId="0" fontId="94" fillId="0" borderId="6" xfId="1" applyFont="1" applyBorder="1" applyAlignment="1" applyProtection="1">
      <alignment horizontal="left" vertical="top" wrapText="1"/>
      <protection locked="0"/>
    </xf>
    <xf numFmtId="0" fontId="94" fillId="0" borderId="7" xfId="0" applyFont="1" applyBorder="1" applyAlignment="1" applyProtection="1">
      <alignment horizontal="left" vertical="top" wrapText="1"/>
      <protection locked="0"/>
    </xf>
    <xf numFmtId="0" fontId="94" fillId="0" borderId="6" xfId="0" applyFont="1" applyBorder="1" applyAlignment="1" applyProtection="1">
      <alignment horizontal="left" vertical="top" wrapText="1"/>
      <protection locked="0"/>
    </xf>
    <xf numFmtId="0" fontId="13" fillId="0" borderId="56" xfId="0" applyFont="1"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11" fillId="0" borderId="28" xfId="0" applyFont="1" applyBorder="1" applyAlignment="1">
      <alignment horizontal="center" vertical="center"/>
    </xf>
    <xf numFmtId="0" fontId="0" fillId="0" borderId="17" xfId="0" applyBorder="1" applyAlignment="1">
      <alignment horizontal="center" vertical="center"/>
    </xf>
    <xf numFmtId="180" fontId="31" fillId="0" borderId="8" xfId="1" applyNumberFormat="1" applyFont="1" applyBorder="1" applyAlignment="1">
      <alignment horizontal="right" vertical="center" indent="1"/>
    </xf>
    <xf numFmtId="180" fontId="88" fillId="0" borderId="8" xfId="0" applyNumberFormat="1" applyFont="1" applyBorder="1" applyAlignment="1">
      <alignment horizontal="right" vertical="center" indent="1"/>
    </xf>
    <xf numFmtId="0" fontId="44" fillId="0" borderId="19" xfId="0" applyFont="1" applyBorder="1" applyAlignment="1">
      <alignment horizontal="center" vertical="center" shrinkToFit="1"/>
    </xf>
    <xf numFmtId="0" fontId="44" fillId="0" borderId="38" xfId="0" applyFont="1" applyBorder="1" applyAlignment="1">
      <alignment horizontal="center" vertical="center" shrinkToFit="1"/>
    </xf>
    <xf numFmtId="0" fontId="197" fillId="11" borderId="53" xfId="0" applyFont="1" applyFill="1" applyBorder="1" applyAlignment="1">
      <alignment horizontal="center" vertical="center" wrapText="1"/>
    </xf>
    <xf numFmtId="0" fontId="197" fillId="11" borderId="99" xfId="0" applyFont="1" applyFill="1" applyBorder="1" applyAlignment="1">
      <alignment horizontal="center" vertical="center" wrapText="1"/>
    </xf>
    <xf numFmtId="0" fontId="108" fillId="2" borderId="28" xfId="1" applyFont="1" applyFill="1" applyBorder="1" applyAlignment="1">
      <alignment horizontal="center" wrapText="1"/>
    </xf>
    <xf numFmtId="0" fontId="0" fillId="0" borderId="17" xfId="0" applyBorder="1" applyAlignment="1">
      <alignment horizontal="center" wrapText="1"/>
    </xf>
    <xf numFmtId="0" fontId="0" fillId="0" borderId="29" xfId="0" applyBorder="1" applyAlignment="1">
      <alignment horizontal="center" wrapText="1"/>
    </xf>
    <xf numFmtId="0" fontId="44" fillId="0" borderId="38" xfId="1" applyFont="1" applyBorder="1" applyAlignment="1">
      <alignment horizontal="center" vertical="center" wrapText="1"/>
    </xf>
    <xf numFmtId="0" fontId="157" fillId="0" borderId="19" xfId="0" applyFont="1" applyBorder="1" applyAlignment="1">
      <alignment horizontal="center" vertical="center" wrapText="1"/>
    </xf>
    <xf numFmtId="0" fontId="157" fillId="0" borderId="20" xfId="0" applyFont="1" applyBorder="1" applyAlignment="1">
      <alignment horizontal="center" vertical="center" wrapText="1"/>
    </xf>
    <xf numFmtId="0" fontId="13" fillId="0" borderId="54" xfId="0" applyFont="1" applyBorder="1" applyAlignment="1">
      <alignment vertical="center" wrapText="1"/>
    </xf>
    <xf numFmtId="0" fontId="13" fillId="0" borderId="55" xfId="0" applyFont="1" applyBorder="1" applyAlignment="1">
      <alignment vertical="center" wrapText="1"/>
    </xf>
    <xf numFmtId="0" fontId="44" fillId="0" borderId="20" xfId="0" applyFont="1" applyBorder="1" applyAlignment="1">
      <alignment horizontal="center" vertical="center" shrinkToFit="1"/>
    </xf>
    <xf numFmtId="0" fontId="44" fillId="0" borderId="19" xfId="1" applyFont="1" applyBorder="1" applyAlignment="1">
      <alignment horizontal="center" vertical="center" shrinkToFit="1"/>
    </xf>
    <xf numFmtId="0" fontId="44" fillId="0" borderId="38" xfId="1" applyFont="1" applyBorder="1" applyAlignment="1">
      <alignment horizontal="center" vertical="center" shrinkToFit="1"/>
    </xf>
    <xf numFmtId="0" fontId="63" fillId="0" borderId="8" xfId="1" applyFont="1" applyBorder="1" applyAlignment="1" applyProtection="1">
      <alignment horizontal="left" vertical="center"/>
      <protection locked="0"/>
    </xf>
    <xf numFmtId="0" fontId="63" fillId="0" borderId="8" xfId="0" applyFont="1" applyBorder="1" applyAlignment="1" applyProtection="1">
      <alignment horizontal="left" vertical="center"/>
      <protection locked="0"/>
    </xf>
    <xf numFmtId="0" fontId="62" fillId="0" borderId="8" xfId="1" applyFont="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194" fillId="0" borderId="0" xfId="0" applyFont="1" applyAlignment="1">
      <alignment horizontal="center"/>
    </xf>
    <xf numFmtId="0" fontId="195" fillId="0" borderId="0" xfId="0" applyFont="1" applyAlignment="1">
      <alignment horizontal="center"/>
    </xf>
    <xf numFmtId="0" fontId="11" fillId="23" borderId="49" xfId="1" applyFont="1" applyFill="1" applyBorder="1" applyAlignment="1">
      <alignment horizontal="center" vertical="center" wrapText="1"/>
    </xf>
    <xf numFmtId="0" fontId="0" fillId="0" borderId="116" xfId="0" applyBorder="1" applyAlignment="1">
      <alignment horizontal="center" vertical="center" wrapText="1"/>
    </xf>
    <xf numFmtId="0" fontId="63" fillId="0" borderId="8" xfId="1" applyFont="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79" fillId="8" borderId="90" xfId="0" applyFont="1" applyFill="1" applyBorder="1" applyAlignment="1">
      <alignment horizontal="center" vertical="center" wrapText="1"/>
    </xf>
    <xf numFmtId="0" fontId="79" fillId="8" borderId="0" xfId="0" applyFont="1" applyFill="1" applyAlignment="1">
      <alignment horizontal="center" vertical="center" wrapText="1"/>
    </xf>
    <xf numFmtId="0" fontId="79" fillId="8" borderId="91" xfId="0" applyFont="1" applyFill="1" applyBorder="1" applyAlignment="1">
      <alignment horizontal="center" vertical="center" wrapText="1"/>
    </xf>
    <xf numFmtId="0" fontId="128" fillId="14" borderId="41" xfId="1" applyFont="1" applyFill="1" applyBorder="1" applyAlignment="1">
      <alignment horizontal="center" vertical="top"/>
    </xf>
    <xf numFmtId="0" fontId="128" fillId="14" borderId="44" xfId="0" applyFont="1" applyFill="1" applyBorder="1" applyAlignment="1">
      <alignment horizontal="center" vertical="top"/>
    </xf>
    <xf numFmtId="0" fontId="31" fillId="23" borderId="111" xfId="1" applyFont="1" applyFill="1" applyBorder="1" applyAlignment="1">
      <alignment horizontal="center" vertical="center" wrapText="1"/>
    </xf>
    <xf numFmtId="0" fontId="88" fillId="0" borderId="49" xfId="0" applyFont="1" applyBorder="1" applyAlignment="1">
      <alignment horizontal="center" vertical="center" wrapText="1"/>
    </xf>
    <xf numFmtId="0" fontId="88" fillId="0" borderId="112" xfId="0" applyFont="1" applyBorder="1" applyAlignment="1">
      <alignment horizontal="center" vertical="center" wrapText="1"/>
    </xf>
    <xf numFmtId="0" fontId="194" fillId="0" borderId="0" xfId="1" applyFont="1" applyAlignment="1">
      <alignment horizontal="center" wrapText="1"/>
    </xf>
    <xf numFmtId="0" fontId="195" fillId="0" borderId="0" xfId="0" applyFont="1" applyAlignment="1">
      <alignment horizontal="center" wrapText="1"/>
    </xf>
    <xf numFmtId="0" fontId="194" fillId="0" borderId="0" xfId="0" applyFont="1" applyAlignment="1">
      <alignment horizontal="center" wrapText="1"/>
    </xf>
    <xf numFmtId="0" fontId="88" fillId="11" borderId="1" xfId="0" applyFont="1" applyFill="1" applyBorder="1" applyAlignment="1">
      <alignment horizontal="left" vertical="top" wrapText="1"/>
    </xf>
    <xf numFmtId="0" fontId="88" fillId="11" borderId="27" xfId="0" applyFont="1" applyFill="1" applyBorder="1" applyAlignment="1">
      <alignment horizontal="left" vertical="top" wrapText="1"/>
    </xf>
    <xf numFmtId="0" fontId="88" fillId="11" borderId="0" xfId="0" applyFont="1" applyFill="1" applyAlignment="1">
      <alignment horizontal="left" vertical="top" wrapText="1"/>
    </xf>
    <xf numFmtId="0" fontId="88" fillId="11" borderId="5" xfId="0" applyFont="1" applyFill="1" applyBorder="1" applyAlignment="1">
      <alignment horizontal="left" vertical="top" wrapText="1"/>
    </xf>
    <xf numFmtId="0" fontId="42" fillId="12" borderId="23" xfId="1" applyFont="1" applyFill="1" applyBorder="1" applyAlignment="1">
      <alignment horizontal="center" vertical="top" wrapText="1"/>
    </xf>
    <xf numFmtId="0" fontId="126" fillId="12" borderId="24" xfId="0" applyFont="1" applyFill="1" applyBorder="1" applyAlignment="1">
      <alignment horizontal="center" vertical="top" wrapText="1"/>
    </xf>
    <xf numFmtId="0" fontId="126" fillId="12" borderId="25" xfId="0" applyFont="1" applyFill="1" applyBorder="1" applyAlignment="1">
      <alignment horizontal="center" vertical="top" wrapText="1"/>
    </xf>
    <xf numFmtId="0" fontId="35" fillId="8" borderId="1" xfId="0" applyFont="1" applyFill="1" applyBorder="1" applyAlignment="1">
      <alignment horizontal="left" vertical="top" wrapText="1"/>
    </xf>
    <xf numFmtId="0" fontId="35" fillId="8" borderId="27" xfId="0" applyFont="1" applyFill="1" applyBorder="1" applyAlignment="1">
      <alignment horizontal="left" vertical="top" wrapText="1"/>
    </xf>
    <xf numFmtId="0" fontId="35" fillId="8" borderId="0" xfId="0" applyFont="1" applyFill="1" applyAlignment="1">
      <alignment horizontal="left" vertical="top" wrapText="1"/>
    </xf>
    <xf numFmtId="0" fontId="35" fillId="8" borderId="5" xfId="0" applyFont="1" applyFill="1" applyBorder="1" applyAlignment="1">
      <alignment horizontal="left" vertical="top" wrapText="1"/>
    </xf>
    <xf numFmtId="0" fontId="42" fillId="12" borderId="26" xfId="1" applyFont="1" applyFill="1" applyBorder="1" applyAlignment="1">
      <alignment horizontal="center" vertical="top" wrapText="1"/>
    </xf>
    <xf numFmtId="0" fontId="129" fillId="12" borderId="26" xfId="1" applyFont="1" applyFill="1" applyBorder="1" applyAlignment="1">
      <alignment horizontal="center" vertical="top"/>
    </xf>
    <xf numFmtId="0" fontId="127" fillId="12" borderId="24" xfId="0" applyFont="1" applyFill="1" applyBorder="1" applyAlignment="1">
      <alignment horizontal="center" vertical="top"/>
    </xf>
    <xf numFmtId="0" fontId="127" fillId="12" borderId="40" xfId="0" applyFont="1" applyFill="1" applyBorder="1" applyAlignment="1">
      <alignment horizontal="center" vertical="top"/>
    </xf>
    <xf numFmtId="0" fontId="128" fillId="14" borderId="23" xfId="1" applyFont="1" applyFill="1" applyBorder="1" applyAlignment="1">
      <alignment horizontal="center" vertical="top"/>
    </xf>
    <xf numFmtId="0" fontId="123" fillId="14" borderId="25" xfId="0" applyFont="1" applyFill="1" applyBorder="1" applyAlignment="1">
      <alignment horizontal="center" vertical="top"/>
    </xf>
    <xf numFmtId="0" fontId="128" fillId="0" borderId="24" xfId="0" applyFont="1" applyBorder="1" applyAlignment="1">
      <alignment horizontal="center" vertical="top"/>
    </xf>
    <xf numFmtId="0" fontId="128" fillId="0" borderId="40" xfId="0" applyFont="1" applyBorder="1" applyAlignment="1">
      <alignment horizontal="center" vertical="top"/>
    </xf>
    <xf numFmtId="0" fontId="120" fillId="14" borderId="26" xfId="1" applyFont="1" applyFill="1" applyBorder="1" applyAlignment="1">
      <alignment horizontal="center" vertical="top"/>
    </xf>
    <xf numFmtId="0" fontId="121" fillId="14" borderId="24" xfId="0" applyFont="1" applyFill="1" applyBorder="1" applyAlignment="1">
      <alignment horizontal="center" vertical="top"/>
    </xf>
    <xf numFmtId="0" fontId="121" fillId="14" borderId="40" xfId="0" applyFont="1" applyFill="1" applyBorder="1" applyAlignment="1">
      <alignment horizontal="center" vertical="top"/>
    </xf>
    <xf numFmtId="0" fontId="42" fillId="13" borderId="26" xfId="1" applyFont="1" applyFill="1" applyBorder="1" applyAlignment="1">
      <alignment horizontal="center" vertical="top" wrapText="1"/>
    </xf>
    <xf numFmtId="0" fontId="126" fillId="13" borderId="24" xfId="0" applyFont="1" applyFill="1" applyBorder="1" applyAlignment="1">
      <alignment horizontal="center" wrapText="1"/>
    </xf>
    <xf numFmtId="0" fontId="126" fillId="13" borderId="40" xfId="0" applyFont="1" applyFill="1" applyBorder="1" applyAlignment="1">
      <alignment horizontal="center" wrapText="1"/>
    </xf>
    <xf numFmtId="0" fontId="31" fillId="11" borderId="12" xfId="1" applyFont="1" applyFill="1" applyBorder="1" applyAlignment="1">
      <alignment horizontal="left" vertical="top" wrapText="1"/>
    </xf>
    <xf numFmtId="0" fontId="88" fillId="11" borderId="12" xfId="0" applyFont="1" applyFill="1" applyBorder="1" applyAlignment="1">
      <alignment horizontal="left" vertical="top" wrapText="1"/>
    </xf>
    <xf numFmtId="0" fontId="88" fillId="11" borderId="13" xfId="0" applyFont="1" applyFill="1" applyBorder="1" applyAlignment="1">
      <alignment horizontal="left" vertical="top" wrapText="1"/>
    </xf>
    <xf numFmtId="0" fontId="31" fillId="8" borderId="12" xfId="1" applyFont="1" applyFill="1" applyBorder="1" applyAlignment="1">
      <alignment horizontal="left" vertical="top" wrapText="1"/>
    </xf>
    <xf numFmtId="0" fontId="35" fillId="8" borderId="12" xfId="0" applyFont="1" applyFill="1" applyBorder="1" applyAlignment="1">
      <alignment horizontal="left" vertical="top" wrapText="1"/>
    </xf>
    <xf numFmtId="0" fontId="35" fillId="8" borderId="13" xfId="0" applyFont="1" applyFill="1" applyBorder="1" applyAlignment="1">
      <alignment horizontal="left" vertical="top" wrapText="1"/>
    </xf>
    <xf numFmtId="0" fontId="119" fillId="19" borderId="22" xfId="1" applyFont="1" applyFill="1" applyBorder="1" applyAlignment="1">
      <alignment horizontal="center" vertical="center" textRotation="255" wrapText="1" shrinkToFit="1"/>
    </xf>
    <xf numFmtId="0" fontId="119" fillId="19" borderId="21" xfId="1" applyFont="1" applyFill="1" applyBorder="1" applyAlignment="1">
      <alignment horizontal="center" vertical="center" textRotation="255" wrapText="1" shrinkToFit="1"/>
    </xf>
    <xf numFmtId="0" fontId="126" fillId="12" borderId="40" xfId="0" applyFont="1" applyFill="1" applyBorder="1" applyAlignment="1">
      <alignment horizontal="center" vertical="top" wrapText="1"/>
    </xf>
    <xf numFmtId="0" fontId="129" fillId="12" borderId="23" xfId="1" applyFont="1" applyFill="1" applyBorder="1" applyAlignment="1">
      <alignment horizontal="center" vertical="top" wrapText="1"/>
    </xf>
    <xf numFmtId="0" fontId="127" fillId="12" borderId="24" xfId="0" applyFont="1" applyFill="1" applyBorder="1" applyAlignment="1">
      <alignment horizontal="center" vertical="top" wrapText="1"/>
    </xf>
    <xf numFmtId="0" fontId="127" fillId="12" borderId="25" xfId="0" applyFont="1" applyFill="1" applyBorder="1" applyAlignment="1">
      <alignment horizontal="center" vertical="top" wrapText="1"/>
    </xf>
    <xf numFmtId="0" fontId="131" fillId="8" borderId="12" xfId="1" applyFont="1" applyFill="1" applyBorder="1" applyAlignment="1">
      <alignment horizontal="left" vertical="top" wrapText="1"/>
    </xf>
    <xf numFmtId="0" fontId="129" fillId="12" borderId="26" xfId="1" applyFont="1" applyFill="1" applyBorder="1" applyAlignment="1">
      <alignment horizontal="center" vertical="top" wrapText="1"/>
    </xf>
    <xf numFmtId="0" fontId="35" fillId="8" borderId="1" xfId="0" applyFont="1" applyFill="1" applyBorder="1"/>
    <xf numFmtId="0" fontId="35" fillId="8" borderId="27" xfId="0" applyFont="1" applyFill="1" applyBorder="1"/>
    <xf numFmtId="0" fontId="35" fillId="8" borderId="0" xfId="0" applyFont="1" applyFill="1"/>
    <xf numFmtId="0" fontId="35" fillId="8" borderId="5" xfId="0" applyFont="1" applyFill="1" applyBorder="1"/>
    <xf numFmtId="0" fontId="113" fillId="0" borderId="58" xfId="0" applyFont="1" applyBorder="1" applyAlignment="1" applyProtection="1">
      <alignment horizontal="center" vertical="center" wrapText="1"/>
      <protection locked="0"/>
    </xf>
    <xf numFmtId="0" fontId="113" fillId="0" borderId="29" xfId="0" applyFont="1" applyBorder="1" applyAlignment="1" applyProtection="1">
      <alignment horizontal="center" vertical="center" wrapText="1"/>
      <protection locked="0"/>
    </xf>
    <xf numFmtId="182" fontId="113" fillId="0" borderId="58" xfId="0" applyNumberFormat="1" applyFont="1" applyBorder="1" applyAlignment="1" applyProtection="1">
      <alignment horizontal="center" vertical="center" shrinkToFit="1"/>
      <protection locked="0"/>
    </xf>
    <xf numFmtId="0" fontId="113" fillId="0" borderId="29" xfId="0" applyFont="1" applyBorder="1" applyAlignment="1" applyProtection="1">
      <alignment horizontal="center" vertical="center" shrinkToFit="1"/>
      <protection locked="0"/>
    </xf>
    <xf numFmtId="0" fontId="129" fillId="13" borderId="23" xfId="1" applyFont="1" applyFill="1" applyBorder="1" applyAlignment="1">
      <alignment horizontal="center" vertical="top"/>
    </xf>
    <xf numFmtId="0" fontId="127" fillId="13" borderId="24" xfId="0" applyFont="1" applyFill="1" applyBorder="1" applyAlignment="1">
      <alignment horizontal="center" vertical="top"/>
    </xf>
    <xf numFmtId="0" fontId="127" fillId="13" borderId="25" xfId="0" applyFont="1" applyFill="1" applyBorder="1" applyAlignment="1">
      <alignment horizontal="center" vertical="top"/>
    </xf>
    <xf numFmtId="0" fontId="130" fillId="14" borderId="87" xfId="0" applyFont="1" applyFill="1" applyBorder="1" applyAlignment="1">
      <alignment horizontal="center" vertical="top"/>
    </xf>
    <xf numFmtId="0" fontId="130" fillId="14" borderId="44" xfId="0" applyFont="1" applyFill="1" applyBorder="1" applyAlignment="1">
      <alignment horizontal="center" vertical="top"/>
    </xf>
    <xf numFmtId="0" fontId="130" fillId="14" borderId="45" xfId="0" applyFont="1" applyFill="1" applyBorder="1" applyAlignment="1">
      <alignment horizontal="center" vertical="top"/>
    </xf>
    <xf numFmtId="0" fontId="129" fillId="13" borderId="87" xfId="1" applyFont="1" applyFill="1" applyBorder="1" applyAlignment="1">
      <alignment horizontal="center" vertical="top" wrapText="1"/>
    </xf>
    <xf numFmtId="0" fontId="127" fillId="0" borderId="44" xfId="0" applyFont="1" applyBorder="1" applyAlignment="1">
      <alignment horizontal="center" vertical="top" wrapText="1"/>
    </xf>
    <xf numFmtId="0" fontId="127" fillId="0" borderId="45" xfId="0" applyFont="1" applyBorder="1" applyAlignment="1">
      <alignment horizontal="center" vertical="top" wrapText="1"/>
    </xf>
    <xf numFmtId="0" fontId="46" fillId="12" borderId="40" xfId="0" applyFont="1" applyFill="1" applyBorder="1" applyAlignment="1">
      <alignment horizontal="center" vertical="top" wrapText="1"/>
    </xf>
    <xf numFmtId="0" fontId="11" fillId="8" borderId="0" xfId="1" applyFont="1" applyFill="1" applyAlignment="1">
      <alignment horizontal="center" vertical="center"/>
    </xf>
    <xf numFmtId="185" fontId="112" fillId="0" borderId="28" xfId="1" applyNumberFormat="1" applyFont="1" applyBorder="1" applyAlignment="1" applyProtection="1">
      <alignment horizontal="center" vertical="center"/>
      <protection locked="0"/>
    </xf>
    <xf numFmtId="185" fontId="112" fillId="0" borderId="17" xfId="0" applyNumberFormat="1" applyFont="1" applyBorder="1" applyAlignment="1" applyProtection="1">
      <alignment vertical="center"/>
      <protection locked="0"/>
    </xf>
    <xf numFmtId="185" fontId="112" fillId="0" borderId="12" xfId="0" applyNumberFormat="1" applyFont="1" applyBorder="1" applyAlignment="1" applyProtection="1">
      <alignment vertical="center"/>
      <protection locked="0"/>
    </xf>
    <xf numFmtId="185" fontId="112" fillId="0" borderId="13" xfId="0" applyNumberFormat="1" applyFont="1" applyBorder="1" applyAlignment="1" applyProtection="1">
      <alignment vertical="center"/>
      <protection locked="0"/>
    </xf>
    <xf numFmtId="0" fontId="124" fillId="12" borderId="23" xfId="1" applyFont="1" applyFill="1" applyBorder="1" applyAlignment="1">
      <alignment horizontal="center" vertical="top" wrapText="1"/>
    </xf>
    <xf numFmtId="0" fontId="124" fillId="12" borderId="25" xfId="1" applyFont="1" applyFill="1" applyBorder="1" applyAlignment="1">
      <alignment horizontal="center" vertical="top" wrapText="1"/>
    </xf>
    <xf numFmtId="0" fontId="49" fillId="12" borderId="26" xfId="1" applyFont="1" applyFill="1" applyBorder="1" applyAlignment="1">
      <alignment horizontal="center" vertical="top" wrapText="1"/>
    </xf>
    <xf numFmtId="0" fontId="49" fillId="12" borderId="24" xfId="1" applyFont="1" applyFill="1" applyBorder="1" applyAlignment="1">
      <alignment horizontal="center" vertical="top" wrapText="1"/>
    </xf>
    <xf numFmtId="0" fontId="49" fillId="12" borderId="40" xfId="1" applyFont="1" applyFill="1" applyBorder="1" applyAlignment="1">
      <alignment horizontal="center" vertical="top" wrapText="1"/>
    </xf>
    <xf numFmtId="0" fontId="31" fillId="8" borderId="103" xfId="1" applyFont="1" applyFill="1" applyBorder="1" applyAlignment="1">
      <alignment horizontal="left" vertical="top" wrapText="1"/>
    </xf>
    <xf numFmtId="0" fontId="110" fillId="12" borderId="18" xfId="1" applyFont="1" applyFill="1" applyBorder="1" applyAlignment="1">
      <alignment horizontal="center" vertical="center" wrapText="1"/>
    </xf>
    <xf numFmtId="0" fontId="0" fillId="0" borderId="98" xfId="0" applyBorder="1" applyAlignment="1">
      <alignment horizontal="center" vertical="center" wrapText="1"/>
    </xf>
    <xf numFmtId="0" fontId="108" fillId="2" borderId="17" xfId="1" applyFont="1" applyFill="1" applyBorder="1" applyAlignment="1">
      <alignment horizontal="center" wrapText="1"/>
    </xf>
    <xf numFmtId="0" fontId="108" fillId="2" borderId="29" xfId="1" applyFont="1" applyFill="1" applyBorder="1" applyAlignment="1">
      <alignment horizontal="center" wrapText="1"/>
    </xf>
    <xf numFmtId="0" fontId="19" fillId="0" borderId="0" xfId="1" applyFont="1" applyAlignment="1">
      <alignment horizontal="center" vertical="center"/>
    </xf>
    <xf numFmtId="0" fontId="63" fillId="0" borderId="0" xfId="1" applyFont="1" applyAlignment="1">
      <alignment horizontal="left" vertical="center"/>
    </xf>
    <xf numFmtId="0" fontId="63" fillId="0" borderId="0" xfId="0" applyFont="1" applyAlignment="1">
      <alignment horizontal="left" vertical="center"/>
    </xf>
    <xf numFmtId="0" fontId="15" fillId="11" borderId="1" xfId="0" applyFont="1" applyFill="1" applyBorder="1" applyAlignment="1">
      <alignment horizontal="left" vertical="center" wrapText="1" indent="1"/>
    </xf>
    <xf numFmtId="0" fontId="0" fillId="11" borderId="80" xfId="0" applyFill="1" applyBorder="1" applyAlignment="1">
      <alignment horizontal="left" vertical="center" wrapText="1" indent="1"/>
    </xf>
    <xf numFmtId="0" fontId="9" fillId="0" borderId="28" xfId="1" applyFont="1" applyBorder="1" applyAlignment="1">
      <alignment horizontal="center" vertical="center" wrapText="1"/>
    </xf>
    <xf numFmtId="0" fontId="0" fillId="0" borderId="17" xfId="0" applyBorder="1" applyAlignment="1">
      <alignment horizontal="center" vertical="center" wrapText="1"/>
    </xf>
    <xf numFmtId="0" fontId="0" fillId="0" borderId="29" xfId="0" applyBorder="1" applyAlignment="1">
      <alignment horizontal="center" vertical="center" wrapText="1"/>
    </xf>
    <xf numFmtId="0" fontId="128" fillId="14" borderId="87" xfId="0" applyFont="1" applyFill="1" applyBorder="1" applyAlignment="1">
      <alignment horizontal="center" vertical="top"/>
    </xf>
    <xf numFmtId="0" fontId="128" fillId="14" borderId="45" xfId="0" applyFont="1" applyFill="1" applyBorder="1" applyAlignment="1">
      <alignment horizontal="center" vertical="top"/>
    </xf>
    <xf numFmtId="0" fontId="55" fillId="0" borderId="8" xfId="1" applyFont="1" applyBorder="1" applyAlignment="1" applyProtection="1">
      <alignment horizontal="left" vertical="top" wrapText="1"/>
      <protection locked="0"/>
    </xf>
    <xf numFmtId="0" fontId="56" fillId="0" borderId="8" xfId="0" applyFont="1" applyBorder="1" applyAlignment="1" applyProtection="1">
      <alignment horizontal="left" vertical="top" wrapText="1"/>
      <protection locked="0"/>
    </xf>
    <xf numFmtId="0" fontId="24" fillId="4" borderId="0" xfId="1" applyFont="1" applyFill="1" applyAlignment="1">
      <alignment horizontal="right" vertical="center" wrapText="1"/>
    </xf>
    <xf numFmtId="0" fontId="0" fillId="0" borderId="0" xfId="0" applyAlignment="1">
      <alignment horizontal="right" vertical="center" wrapText="1"/>
    </xf>
    <xf numFmtId="0" fontId="123" fillId="0" borderId="24" xfId="0" applyFont="1" applyBorder="1" applyAlignment="1">
      <alignment horizontal="center" vertical="top"/>
    </xf>
    <xf numFmtId="0" fontId="123" fillId="0" borderId="25" xfId="0" applyFont="1" applyBorder="1" applyAlignment="1">
      <alignment horizontal="center" vertical="top"/>
    </xf>
    <xf numFmtId="0" fontId="128" fillId="14" borderId="26" xfId="1" applyFont="1" applyFill="1" applyBorder="1" applyAlignment="1">
      <alignment horizontal="center" vertical="top" wrapText="1"/>
    </xf>
    <xf numFmtId="0" fontId="123" fillId="0" borderId="24" xfId="0" applyFont="1" applyBorder="1" applyAlignment="1">
      <alignment horizontal="center" vertical="top" wrapText="1"/>
    </xf>
    <xf numFmtId="0" fontId="123" fillId="0" borderId="40" xfId="0" applyFont="1" applyBorder="1" applyAlignment="1">
      <alignment horizontal="center" vertical="top" wrapText="1"/>
    </xf>
    <xf numFmtId="0" fontId="88" fillId="23" borderId="49" xfId="0" applyFont="1" applyFill="1" applyBorder="1" applyAlignment="1">
      <alignment horizontal="center" vertical="center"/>
    </xf>
    <xf numFmtId="0" fontId="88" fillId="23" borderId="112" xfId="0" applyFont="1" applyFill="1" applyBorder="1" applyAlignment="1">
      <alignment horizontal="center" vertical="center"/>
    </xf>
    <xf numFmtId="0" fontId="31" fillId="8" borderId="0" xfId="1" applyFont="1" applyFill="1" applyAlignment="1">
      <alignment horizontal="left" vertical="top" wrapText="1"/>
    </xf>
    <xf numFmtId="185" fontId="190" fillId="11" borderId="0" xfId="1" applyNumberFormat="1" applyFont="1" applyFill="1" applyAlignment="1">
      <alignment horizontal="left" vertical="center"/>
    </xf>
    <xf numFmtId="185" fontId="56" fillId="0" borderId="0" xfId="0" applyNumberFormat="1" applyFont="1" applyAlignment="1">
      <alignment horizontal="left" vertical="center"/>
    </xf>
    <xf numFmtId="0" fontId="35" fillId="8" borderId="12" xfId="0" applyFont="1" applyFill="1" applyBorder="1" applyAlignment="1">
      <alignment wrapText="1"/>
    </xf>
    <xf numFmtId="0" fontId="35" fillId="8" borderId="0" xfId="0" applyFont="1" applyFill="1" applyAlignment="1">
      <alignment wrapText="1"/>
    </xf>
    <xf numFmtId="0" fontId="35" fillId="8" borderId="51" xfId="0" applyFont="1" applyFill="1" applyBorder="1" applyAlignment="1">
      <alignment horizontal="left" vertical="top" wrapText="1"/>
    </xf>
    <xf numFmtId="0" fontId="31" fillId="11" borderId="103" xfId="1" applyFont="1" applyFill="1" applyBorder="1" applyAlignment="1">
      <alignment horizontal="left" vertical="top" wrapText="1"/>
    </xf>
    <xf numFmtId="0" fontId="88" fillId="11" borderId="51" xfId="0" applyFont="1" applyFill="1" applyBorder="1" applyAlignment="1">
      <alignment horizontal="left" vertical="top" wrapText="1"/>
    </xf>
    <xf numFmtId="0" fontId="42" fillId="13" borderId="23" xfId="1" applyFont="1" applyFill="1" applyBorder="1" applyAlignment="1">
      <alignment horizontal="center" vertical="top" wrapText="1"/>
    </xf>
    <xf numFmtId="0" fontId="126" fillId="13" borderId="24" xfId="0" applyFont="1" applyFill="1" applyBorder="1" applyAlignment="1">
      <alignment horizontal="center" vertical="top" wrapText="1"/>
    </xf>
    <xf numFmtId="0" fontId="126" fillId="13" borderId="25" xfId="0" applyFont="1" applyFill="1" applyBorder="1" applyAlignment="1">
      <alignment horizontal="center" vertical="top" wrapText="1"/>
    </xf>
    <xf numFmtId="0" fontId="88" fillId="11" borderId="1" xfId="0" applyFont="1" applyFill="1" applyBorder="1"/>
    <xf numFmtId="0" fontId="88" fillId="11" borderId="27" xfId="0" applyFont="1" applyFill="1" applyBorder="1"/>
    <xf numFmtId="0" fontId="88" fillId="11" borderId="0" xfId="0" applyFont="1" applyFill="1"/>
    <xf numFmtId="0" fontId="88" fillId="11" borderId="5" xfId="0" applyFont="1" applyFill="1" applyBorder="1"/>
    <xf numFmtId="0" fontId="131" fillId="11" borderId="12" xfId="1" applyFont="1" applyFill="1" applyBorder="1" applyAlignment="1">
      <alignment horizontal="left" vertical="top" wrapText="1"/>
    </xf>
    <xf numFmtId="0" fontId="94" fillId="13" borderId="24" xfId="0" applyFont="1" applyFill="1" applyBorder="1" applyAlignment="1">
      <alignment horizontal="center" vertical="center" wrapText="1"/>
    </xf>
    <xf numFmtId="0" fontId="0" fillId="13" borderId="24" xfId="0" applyFill="1" applyBorder="1" applyAlignment="1">
      <alignment horizontal="center" vertical="center"/>
    </xf>
    <xf numFmtId="0" fontId="88" fillId="11" borderId="12" xfId="0" applyFont="1" applyFill="1" applyBorder="1" applyAlignment="1">
      <alignment wrapText="1"/>
    </xf>
    <xf numFmtId="0" fontId="88" fillId="11" borderId="0" xfId="0" applyFont="1" applyFill="1" applyAlignment="1">
      <alignment wrapText="1"/>
    </xf>
    <xf numFmtId="0" fontId="126" fillId="13" borderId="40" xfId="0" applyFont="1" applyFill="1" applyBorder="1" applyAlignment="1">
      <alignment horizontal="center" vertical="top" wrapText="1"/>
    </xf>
    <xf numFmtId="0" fontId="129" fillId="13" borderId="24" xfId="1" applyFont="1" applyFill="1" applyBorder="1" applyAlignment="1">
      <alignment horizontal="center" vertical="top" wrapText="1"/>
    </xf>
    <xf numFmtId="0" fontId="129" fillId="13" borderId="40" xfId="1" applyFont="1" applyFill="1" applyBorder="1" applyAlignment="1">
      <alignment horizontal="center" vertical="top" wrapText="1"/>
    </xf>
    <xf numFmtId="0" fontId="129" fillId="13" borderId="26" xfId="1" applyFont="1" applyFill="1" applyBorder="1" applyAlignment="1">
      <alignment horizontal="center" vertical="top"/>
    </xf>
    <xf numFmtId="0" fontId="127" fillId="13" borderId="40" xfId="0" applyFont="1" applyFill="1" applyBorder="1" applyAlignment="1">
      <alignment horizontal="center" vertical="top"/>
    </xf>
    <xf numFmtId="0" fontId="31" fillId="11" borderId="0" xfId="1" applyFont="1" applyFill="1" applyAlignment="1">
      <alignment horizontal="left" vertical="top" wrapText="1"/>
    </xf>
    <xf numFmtId="0" fontId="128" fillId="14" borderId="23" xfId="0" applyFont="1" applyFill="1" applyBorder="1" applyAlignment="1">
      <alignment horizontal="center" vertical="top"/>
    </xf>
    <xf numFmtId="0" fontId="125" fillId="14" borderId="24" xfId="0" applyFont="1" applyFill="1" applyBorder="1" applyAlignment="1">
      <alignment horizontal="center" vertical="top"/>
    </xf>
    <xf numFmtId="0" fontId="125" fillId="14" borderId="25" xfId="0" applyFont="1" applyFill="1" applyBorder="1" applyAlignment="1">
      <alignment horizontal="center" vertical="top"/>
    </xf>
    <xf numFmtId="0" fontId="128" fillId="14" borderId="44" xfId="1" applyFont="1" applyFill="1" applyBorder="1" applyAlignment="1">
      <alignment horizontal="center" vertical="top"/>
    </xf>
    <xf numFmtId="0" fontId="123" fillId="14" borderId="44" xfId="0" applyFont="1" applyFill="1" applyBorder="1" applyAlignment="1">
      <alignment horizontal="center" vertical="top"/>
    </xf>
    <xf numFmtId="0" fontId="128" fillId="14" borderId="24" xfId="0" applyFont="1" applyFill="1" applyBorder="1" applyAlignment="1">
      <alignment horizontal="center" vertical="top"/>
    </xf>
    <xf numFmtId="0" fontId="128" fillId="14" borderId="25" xfId="0" applyFont="1" applyFill="1" applyBorder="1" applyAlignment="1">
      <alignment horizontal="center" vertical="top"/>
    </xf>
    <xf numFmtId="0" fontId="0" fillId="11" borderId="53" xfId="0" applyFill="1" applyBorder="1" applyAlignment="1">
      <alignment horizontal="center" vertical="center" wrapText="1"/>
    </xf>
    <xf numFmtId="0" fontId="0" fillId="0" borderId="53" xfId="0" applyBorder="1" applyAlignment="1">
      <alignment horizontal="center" vertical="center" wrapText="1"/>
    </xf>
    <xf numFmtId="0" fontId="0" fillId="0" borderId="77" xfId="0" applyBorder="1" applyAlignment="1">
      <alignment horizontal="center" vertical="center" wrapText="1"/>
    </xf>
    <xf numFmtId="0" fontId="110" fillId="14" borderId="14" xfId="0" applyFont="1" applyFill="1" applyBorder="1" applyAlignment="1">
      <alignment horizontal="center" vertical="center" wrapText="1"/>
    </xf>
    <xf numFmtId="0" fontId="111" fillId="14" borderId="52" xfId="0" applyFont="1" applyFill="1" applyBorder="1" applyAlignment="1">
      <alignment horizontal="center" vertical="center"/>
    </xf>
    <xf numFmtId="0" fontId="129" fillId="13" borderId="41" xfId="1" applyFont="1" applyFill="1" applyBorder="1" applyAlignment="1">
      <alignment horizontal="center" vertical="top" wrapText="1"/>
    </xf>
    <xf numFmtId="0" fontId="138" fillId="0" borderId="44" xfId="0" applyFont="1" applyBorder="1" applyAlignment="1">
      <alignment horizontal="center" vertical="top" wrapText="1"/>
    </xf>
    <xf numFmtId="0" fontId="138" fillId="0" borderId="85" xfId="0" applyFont="1" applyBorder="1" applyAlignment="1">
      <alignment horizontal="center" vertical="top" wrapText="1"/>
    </xf>
    <xf numFmtId="0" fontId="85" fillId="0" borderId="12" xfId="0" applyFont="1" applyBorder="1" applyAlignment="1">
      <alignment horizontal="left" vertical="top" wrapText="1"/>
    </xf>
    <xf numFmtId="0" fontId="85" fillId="0" borderId="13" xfId="0" applyFont="1" applyBorder="1" applyAlignment="1">
      <alignment horizontal="left" vertical="top" wrapText="1"/>
    </xf>
    <xf numFmtId="0" fontId="85" fillId="0" borderId="51" xfId="0" applyFont="1" applyBorder="1" applyAlignment="1">
      <alignment horizontal="left" vertical="top" wrapText="1"/>
    </xf>
    <xf numFmtId="0" fontId="85" fillId="0" borderId="0" xfId="0" applyFont="1" applyAlignment="1">
      <alignment horizontal="left" vertical="top" wrapText="1"/>
    </xf>
    <xf numFmtId="0" fontId="85" fillId="0" borderId="5" xfId="0" applyFont="1" applyBorder="1" applyAlignment="1">
      <alignment horizontal="left" vertical="top" wrapText="1"/>
    </xf>
    <xf numFmtId="0" fontId="110" fillId="13" borderId="14" xfId="1" applyFont="1" applyFill="1" applyBorder="1" applyAlignment="1">
      <alignment horizontal="center" vertical="center" wrapText="1"/>
    </xf>
    <xf numFmtId="0" fontId="143" fillId="13" borderId="52" xfId="0" applyFont="1" applyFill="1" applyBorder="1" applyAlignment="1">
      <alignment horizontal="center" vertical="center" wrapText="1"/>
    </xf>
    <xf numFmtId="0" fontId="0" fillId="0" borderId="1" xfId="0" applyBorder="1" applyAlignment="1">
      <alignment horizontal="left" vertical="top" wrapText="1"/>
    </xf>
    <xf numFmtId="0" fontId="0" fillId="0" borderId="27" xfId="0" applyBorder="1" applyAlignment="1">
      <alignment horizontal="left" vertical="top" wrapText="1"/>
    </xf>
    <xf numFmtId="0" fontId="113" fillId="0" borderId="28" xfId="1" applyFont="1" applyBorder="1" applyAlignment="1" applyProtection="1">
      <alignment horizontal="left" vertical="top" wrapText="1" indent="1"/>
      <protection locked="0"/>
    </xf>
    <xf numFmtId="0" fontId="113" fillId="0" borderId="17" xfId="1" applyFont="1" applyBorder="1" applyAlignment="1" applyProtection="1">
      <alignment horizontal="left" vertical="top" wrapText="1" indent="1"/>
      <protection locked="0"/>
    </xf>
    <xf numFmtId="0" fontId="113" fillId="0" borderId="29" xfId="1" applyFont="1" applyBorder="1" applyAlignment="1" applyProtection="1">
      <alignment horizontal="left" vertical="top" wrapText="1" indent="1"/>
      <protection locked="0"/>
    </xf>
    <xf numFmtId="0" fontId="113" fillId="0" borderId="28" xfId="0" applyFont="1" applyBorder="1" applyAlignment="1" applyProtection="1">
      <alignment horizontal="left" vertical="top" wrapText="1" indent="1"/>
      <protection locked="0"/>
    </xf>
    <xf numFmtId="0" fontId="113" fillId="0" borderId="17" xfId="0" applyFont="1" applyBorder="1" applyAlignment="1" applyProtection="1">
      <alignment horizontal="left" vertical="top" wrapText="1" indent="1"/>
      <protection locked="0"/>
    </xf>
    <xf numFmtId="0" fontId="113" fillId="0" borderId="29" xfId="0" applyFont="1" applyBorder="1" applyAlignment="1" applyProtection="1">
      <alignment horizontal="left" vertical="top" wrapText="1" indent="1"/>
      <protection locked="0"/>
    </xf>
    <xf numFmtId="0" fontId="155" fillId="4" borderId="6" xfId="1" applyFont="1" applyFill="1" applyBorder="1" applyAlignment="1" applyProtection="1">
      <alignment horizontal="left" vertical="top" wrapText="1"/>
      <protection locked="0"/>
    </xf>
    <xf numFmtId="0" fontId="155" fillId="4" borderId="6" xfId="0" applyFont="1" applyFill="1" applyBorder="1" applyAlignment="1" applyProtection="1">
      <alignment horizontal="left" vertical="top" wrapText="1" shrinkToFit="1"/>
      <protection locked="0"/>
    </xf>
    <xf numFmtId="0" fontId="156" fillId="0" borderId="7" xfId="0" applyFont="1" applyBorder="1" applyAlignment="1" applyProtection="1">
      <alignment horizontal="left" vertical="top" wrapText="1"/>
      <protection locked="0"/>
    </xf>
    <xf numFmtId="0" fontId="156" fillId="0" borderId="6" xfId="0" applyFont="1" applyBorder="1" applyAlignment="1" applyProtection="1">
      <alignment horizontal="left" vertical="top" wrapText="1"/>
      <protection locked="0"/>
    </xf>
    <xf numFmtId="0" fontId="128" fillId="14" borderId="87" xfId="1" applyFont="1" applyFill="1" applyBorder="1" applyAlignment="1">
      <alignment horizontal="center" vertical="top"/>
    </xf>
    <xf numFmtId="0" fontId="125" fillId="14" borderId="44" xfId="0" applyFont="1" applyFill="1" applyBorder="1" applyAlignment="1">
      <alignment horizontal="center" vertical="top"/>
    </xf>
    <xf numFmtId="0" fontId="125" fillId="14" borderId="85" xfId="0" applyFont="1" applyFill="1" applyBorder="1" applyAlignment="1">
      <alignment horizontal="center" vertical="top"/>
    </xf>
    <xf numFmtId="0" fontId="147" fillId="13" borderId="46" xfId="0" applyFont="1" applyFill="1" applyBorder="1" applyAlignment="1">
      <alignment horizontal="left" indent="1"/>
    </xf>
    <xf numFmtId="0" fontId="0" fillId="0" borderId="46" xfId="0" applyBorder="1" applyAlignment="1">
      <alignment horizontal="left" indent="1"/>
    </xf>
    <xf numFmtId="0" fontId="0" fillId="0" borderId="69" xfId="0" applyBorder="1" applyAlignment="1">
      <alignment horizontal="left" indent="1"/>
    </xf>
    <xf numFmtId="0" fontId="160" fillId="11" borderId="52" xfId="0" applyFont="1" applyFill="1" applyBorder="1" applyAlignment="1">
      <alignment horizontal="center" wrapText="1"/>
    </xf>
    <xf numFmtId="0" fontId="88" fillId="0" borderId="53" xfId="0" applyFont="1" applyBorder="1" applyAlignment="1">
      <alignment horizontal="center" wrapText="1"/>
    </xf>
    <xf numFmtId="0" fontId="88" fillId="0" borderId="77" xfId="0" applyFont="1" applyBorder="1" applyAlignment="1">
      <alignment horizontal="center" wrapText="1"/>
    </xf>
    <xf numFmtId="0" fontId="175" fillId="13" borderId="46" xfId="0" applyFont="1" applyFill="1" applyBorder="1" applyAlignment="1">
      <alignment horizontal="left" vertical="center" wrapText="1"/>
    </xf>
    <xf numFmtId="0" fontId="79" fillId="0" borderId="46" xfId="0" applyFont="1" applyBorder="1" applyAlignment="1">
      <alignment horizontal="left" vertical="center"/>
    </xf>
    <xf numFmtId="0" fontId="24" fillId="4" borderId="6" xfId="1" applyFont="1" applyFill="1" applyBorder="1" applyAlignment="1">
      <alignment horizontal="right" vertical="top" wrapText="1"/>
    </xf>
    <xf numFmtId="0" fontId="0" fillId="0" borderId="0" xfId="0" applyAlignment="1">
      <alignment horizontal="right" wrapText="1"/>
    </xf>
    <xf numFmtId="0" fontId="11" fillId="11" borderId="0" xfId="1" applyFont="1" applyFill="1" applyAlignment="1">
      <alignment horizontal="center" vertical="center"/>
    </xf>
    <xf numFmtId="0" fontId="85" fillId="11" borderId="0" xfId="0" applyFont="1" applyFill="1" applyAlignment="1">
      <alignment horizontal="center" vertical="center"/>
    </xf>
    <xf numFmtId="0" fontId="55" fillId="0" borderId="8" xfId="0" applyFont="1" applyBorder="1" applyAlignment="1" applyProtection="1">
      <alignment horizontal="left" vertical="top" wrapText="1"/>
      <protection locked="0"/>
    </xf>
    <xf numFmtId="0" fontId="79" fillId="11" borderId="0" xfId="0" applyFont="1" applyFill="1" applyAlignment="1">
      <alignment horizontal="center" vertical="center"/>
    </xf>
    <xf numFmtId="0" fontId="0" fillId="11" borderId="0" xfId="0" applyFill="1" applyAlignment="1">
      <alignment horizontal="center" vertical="center"/>
    </xf>
    <xf numFmtId="0" fontId="0" fillId="11" borderId="5" xfId="0" applyFill="1" applyBorder="1" applyAlignment="1">
      <alignment horizontal="center" vertical="center"/>
    </xf>
    <xf numFmtId="0" fontId="79" fillId="11" borderId="3" xfId="0" applyFont="1" applyFill="1" applyBorder="1" applyAlignment="1">
      <alignment horizontal="center" vertical="center"/>
    </xf>
    <xf numFmtId="0" fontId="0" fillId="11" borderId="3" xfId="0" applyFill="1" applyBorder="1" applyAlignment="1">
      <alignment horizontal="center" vertical="center"/>
    </xf>
    <xf numFmtId="0" fontId="0" fillId="11" borderId="84" xfId="0" applyFill="1" applyBorder="1" applyAlignment="1">
      <alignment horizontal="center" vertical="center"/>
    </xf>
    <xf numFmtId="0" fontId="88" fillId="11" borderId="12" xfId="0" applyFont="1" applyFill="1" applyBorder="1"/>
    <xf numFmtId="0" fontId="88" fillId="11" borderId="13" xfId="0" applyFont="1" applyFill="1" applyBorder="1"/>
    <xf numFmtId="0" fontId="123" fillId="0" borderId="40" xfId="0" applyFont="1" applyBorder="1" applyAlignment="1">
      <alignment horizontal="center" vertical="top"/>
    </xf>
    <xf numFmtId="0" fontId="35" fillId="8" borderId="12" xfId="0" applyFont="1" applyFill="1" applyBorder="1"/>
    <xf numFmtId="0" fontId="35" fillId="8" borderId="13" xfId="0" applyFont="1" applyFill="1" applyBorder="1"/>
    <xf numFmtId="0" fontId="189" fillId="8" borderId="32" xfId="1" applyFont="1" applyFill="1" applyBorder="1" applyAlignment="1">
      <alignment horizontal="center" vertical="center"/>
    </xf>
    <xf numFmtId="0" fontId="188" fillId="8" borderId="33" xfId="0" applyFont="1" applyFill="1" applyBorder="1" applyAlignment="1">
      <alignment horizontal="center" vertical="center"/>
    </xf>
    <xf numFmtId="0" fontId="188" fillId="8" borderId="34" xfId="0" applyFont="1" applyFill="1" applyBorder="1" applyAlignment="1">
      <alignment horizontal="center" vertical="center"/>
    </xf>
    <xf numFmtId="0" fontId="188" fillId="8" borderId="35" xfId="0" applyFont="1" applyFill="1" applyBorder="1" applyAlignment="1">
      <alignment horizontal="center" vertical="center"/>
    </xf>
    <xf numFmtId="0" fontId="188" fillId="8" borderId="36" xfId="0" applyFont="1" applyFill="1" applyBorder="1" applyAlignment="1">
      <alignment horizontal="center" vertical="center"/>
    </xf>
    <xf numFmtId="0" fontId="188" fillId="8" borderId="37" xfId="0" applyFont="1" applyFill="1" applyBorder="1" applyAlignment="1">
      <alignment horizontal="center" vertical="center"/>
    </xf>
    <xf numFmtId="0" fontId="125" fillId="0" borderId="24" xfId="0" applyFont="1" applyBorder="1" applyAlignment="1">
      <alignment horizontal="center" vertical="top"/>
    </xf>
    <xf numFmtId="0" fontId="125" fillId="0" borderId="25" xfId="0" applyFont="1" applyBorder="1" applyAlignment="1">
      <alignment horizontal="center" vertical="top"/>
    </xf>
    <xf numFmtId="0" fontId="123" fillId="0" borderId="44" xfId="0" applyFont="1" applyBorder="1" applyAlignment="1">
      <alignment horizontal="center" vertical="top"/>
    </xf>
    <xf numFmtId="0" fontId="123" fillId="0" borderId="85" xfId="0" applyFont="1" applyBorder="1" applyAlignment="1">
      <alignment horizontal="center" vertical="top"/>
    </xf>
    <xf numFmtId="0" fontId="94" fillId="12" borderId="24" xfId="0" applyFont="1" applyFill="1" applyBorder="1" applyAlignment="1">
      <alignment horizontal="center" vertical="center" wrapText="1"/>
    </xf>
    <xf numFmtId="0" fontId="0" fillId="0" borderId="24" xfId="0" applyBorder="1" applyAlignment="1">
      <alignment horizontal="center" vertical="center"/>
    </xf>
    <xf numFmtId="0" fontId="197" fillId="2" borderId="108" xfId="0" applyFont="1" applyFill="1" applyBorder="1" applyAlignment="1">
      <alignment horizontal="center" vertical="center" wrapText="1"/>
    </xf>
    <xf numFmtId="0" fontId="197" fillId="2" borderId="109" xfId="0" applyFont="1" applyFill="1" applyBorder="1" applyAlignment="1">
      <alignment horizontal="center" vertical="center" wrapText="1"/>
    </xf>
    <xf numFmtId="0" fontId="77" fillId="11" borderId="0" xfId="1" applyFont="1" applyFill="1" applyAlignment="1">
      <alignment horizontal="right" wrapText="1"/>
    </xf>
    <xf numFmtId="0" fontId="76" fillId="11" borderId="5" xfId="0" applyFont="1" applyFill="1" applyBorder="1" applyAlignment="1">
      <alignment horizontal="right" wrapText="1"/>
    </xf>
    <xf numFmtId="0" fontId="76" fillId="11" borderId="0" xfId="0" applyFont="1" applyFill="1" applyAlignment="1">
      <alignment horizontal="right" wrapText="1"/>
    </xf>
    <xf numFmtId="0" fontId="190" fillId="24" borderId="102" xfId="1" applyFont="1" applyFill="1" applyBorder="1" applyAlignment="1">
      <alignment horizontal="center" vertical="center" wrapText="1"/>
    </xf>
    <xf numFmtId="0" fontId="0" fillId="24" borderId="117" xfId="0" applyFill="1" applyBorder="1" applyAlignment="1">
      <alignment horizontal="center" vertical="center" wrapText="1"/>
    </xf>
    <xf numFmtId="0" fontId="190" fillId="24" borderId="100" xfId="1" applyFont="1" applyFill="1" applyBorder="1" applyAlignment="1">
      <alignment horizontal="center" vertical="center" wrapText="1"/>
    </xf>
    <xf numFmtId="0" fontId="0" fillId="24" borderId="19" xfId="0" applyFill="1" applyBorder="1" applyAlignment="1">
      <alignment horizontal="center" vertical="center" wrapText="1"/>
    </xf>
    <xf numFmtId="0" fontId="11" fillId="24" borderId="101" xfId="1" applyFont="1" applyFill="1" applyBorder="1" applyAlignment="1">
      <alignment horizontal="center" vertical="center" wrapText="1"/>
    </xf>
    <xf numFmtId="0" fontId="0" fillId="24" borderId="133" xfId="0" applyFill="1" applyBorder="1" applyAlignment="1">
      <alignment horizontal="center" vertical="center" wrapText="1"/>
    </xf>
    <xf numFmtId="0" fontId="0" fillId="24" borderId="6" xfId="0" applyFill="1" applyBorder="1" applyAlignment="1">
      <alignment horizontal="center" vertical="center" wrapText="1"/>
    </xf>
    <xf numFmtId="0" fontId="0" fillId="24" borderId="7" xfId="0" applyFill="1" applyBorder="1" applyAlignment="1">
      <alignment horizontal="center" vertical="center" wrapText="1"/>
    </xf>
    <xf numFmtId="0" fontId="128" fillId="14" borderId="40" xfId="0" applyFont="1" applyFill="1" applyBorder="1" applyAlignment="1">
      <alignment horizontal="center" vertical="top"/>
    </xf>
    <xf numFmtId="0" fontId="85" fillId="0" borderId="57" xfId="0" applyFont="1" applyBorder="1" applyAlignment="1" applyProtection="1">
      <alignment horizontal="left" vertical="top" wrapText="1"/>
      <protection locked="0"/>
    </xf>
    <xf numFmtId="0" fontId="85" fillId="0" borderId="6" xfId="0" applyFont="1" applyBorder="1" applyAlignment="1" applyProtection="1">
      <alignment horizontal="left" vertical="top" wrapText="1"/>
      <protection locked="0"/>
    </xf>
    <xf numFmtId="0" fontId="85" fillId="0" borderId="7" xfId="0" applyFont="1" applyBorder="1" applyAlignment="1" applyProtection="1">
      <alignment horizontal="left" vertical="top" wrapText="1"/>
      <protection locked="0"/>
    </xf>
    <xf numFmtId="185" fontId="190" fillId="11" borderId="0" xfId="1" applyNumberFormat="1" applyFont="1" applyFill="1" applyAlignment="1">
      <alignment horizontal="left" vertical="top"/>
    </xf>
    <xf numFmtId="185" fontId="56" fillId="0" borderId="0" xfId="0" applyNumberFormat="1" applyFont="1" applyAlignment="1">
      <alignment horizontal="left" vertical="top"/>
    </xf>
    <xf numFmtId="0" fontId="128" fillId="14" borderId="87" xfId="1" applyFont="1" applyFill="1" applyBorder="1" applyAlignment="1">
      <alignment horizontal="center" vertical="top" wrapText="1"/>
    </xf>
    <xf numFmtId="0" fontId="123" fillId="0" borderId="44" xfId="0" applyFont="1" applyBorder="1" applyAlignment="1">
      <alignment horizontal="center" vertical="top" wrapText="1"/>
    </xf>
    <xf numFmtId="0" fontId="123" fillId="0" borderId="45" xfId="0" applyFont="1" applyBorder="1" applyAlignment="1">
      <alignment horizontal="center" vertical="top" wrapText="1"/>
    </xf>
    <xf numFmtId="0" fontId="117" fillId="19" borderId="86" xfId="1" applyFont="1" applyFill="1"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119" fillId="19" borderId="86" xfId="1" applyFont="1" applyFill="1" applyBorder="1" applyAlignment="1">
      <alignment horizontal="center" vertical="center" textRotation="255" wrapText="1" shrinkToFit="1"/>
    </xf>
    <xf numFmtId="0" fontId="144" fillId="2" borderId="22" xfId="1" applyFont="1" applyFill="1" applyBorder="1" applyAlignment="1">
      <alignment horizontal="center" vertical="center" wrapText="1"/>
    </xf>
    <xf numFmtId="0" fontId="0" fillId="0" borderId="22" xfId="0" applyBorder="1" applyAlignment="1">
      <alignment horizontal="center" vertical="center" wrapText="1"/>
    </xf>
    <xf numFmtId="185" fontId="190" fillId="8" borderId="0" xfId="1" applyNumberFormat="1" applyFont="1" applyFill="1" applyAlignment="1">
      <alignment horizontal="left" vertical="top"/>
    </xf>
    <xf numFmtId="0" fontId="190" fillId="8" borderId="0" xfId="1" applyFont="1" applyFill="1" applyAlignment="1">
      <alignment horizontal="left" vertical="top"/>
    </xf>
    <xf numFmtId="0" fontId="56" fillId="0" borderId="0" xfId="0" applyFont="1" applyAlignment="1">
      <alignment horizontal="left" vertical="top"/>
    </xf>
    <xf numFmtId="0" fontId="126" fillId="12" borderId="24" xfId="0" applyFont="1" applyFill="1" applyBorder="1" applyAlignment="1">
      <alignment horizontal="center" wrapText="1"/>
    </xf>
    <xf numFmtId="0" fontId="126" fillId="12" borderId="40" xfId="0" applyFont="1" applyFill="1" applyBorder="1" applyAlignment="1">
      <alignment horizontal="center" wrapText="1"/>
    </xf>
    <xf numFmtId="0" fontId="11" fillId="0" borderId="14" xfId="0" applyFont="1" applyBorder="1" applyAlignment="1">
      <alignment horizontal="center" vertical="center"/>
    </xf>
    <xf numFmtId="0" fontId="0" fillId="0" borderId="12"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211" fillId="0" borderId="28" xfId="1" applyFont="1" applyBorder="1" applyAlignment="1" applyProtection="1">
      <alignment horizontal="left" vertical="center" indent="1" shrinkToFit="1"/>
      <protection locked="0"/>
    </xf>
    <xf numFmtId="0" fontId="212" fillId="0" borderId="17" xfId="0" applyFont="1" applyBorder="1" applyAlignment="1" applyProtection="1">
      <alignment horizontal="left" vertical="center" indent="1" shrinkToFit="1"/>
      <protection locked="0"/>
    </xf>
    <xf numFmtId="0" fontId="212" fillId="0" borderId="29" xfId="0" applyFont="1" applyBorder="1" applyAlignment="1" applyProtection="1">
      <alignment horizontal="left" vertical="center" indent="1" shrinkToFit="1"/>
      <protection locked="0"/>
    </xf>
    <xf numFmtId="0" fontId="23" fillId="0" borderId="3" xfId="1" applyFont="1" applyBorder="1" applyAlignment="1">
      <alignment horizontal="right" vertical="center"/>
    </xf>
    <xf numFmtId="0" fontId="0" fillId="0" borderId="83" xfId="0" applyBorder="1" applyAlignment="1">
      <alignment horizontal="right" vertical="center"/>
    </xf>
    <xf numFmtId="0" fontId="77" fillId="0" borderId="0" xfId="1" applyFont="1" applyAlignment="1">
      <alignment horizontal="right" vertical="center" wrapText="1"/>
    </xf>
    <xf numFmtId="0" fontId="76" fillId="0" borderId="5" xfId="0" applyFont="1" applyBorder="1" applyAlignment="1">
      <alignment horizontal="right" vertical="center" wrapText="1"/>
    </xf>
    <xf numFmtId="0" fontId="76" fillId="0" borderId="8" xfId="0" applyFont="1" applyBorder="1" applyAlignment="1">
      <alignment horizontal="right" vertical="center" wrapText="1"/>
    </xf>
    <xf numFmtId="0" fontId="76" fillId="0" borderId="9" xfId="0" applyFont="1" applyBorder="1" applyAlignment="1">
      <alignment horizontal="right" vertical="center" wrapText="1"/>
    </xf>
    <xf numFmtId="0" fontId="77" fillId="8" borderId="0" xfId="1" applyFont="1" applyFill="1" applyAlignment="1">
      <alignment horizontal="right" wrapText="1"/>
    </xf>
    <xf numFmtId="0" fontId="76" fillId="0" borderId="5" xfId="0" applyFont="1" applyBorder="1" applyAlignment="1">
      <alignment horizontal="right" wrapText="1"/>
    </xf>
    <xf numFmtId="0" fontId="76" fillId="0" borderId="0" xfId="0" applyFont="1" applyAlignment="1">
      <alignment horizontal="right" wrapText="1"/>
    </xf>
    <xf numFmtId="0" fontId="93" fillId="22" borderId="72" xfId="0" applyFont="1" applyFill="1" applyBorder="1" applyAlignment="1">
      <alignment horizontal="left"/>
    </xf>
    <xf numFmtId="0" fontId="0" fillId="22" borderId="72" xfId="0" applyFill="1" applyBorder="1" applyAlignment="1">
      <alignment horizontal="left"/>
    </xf>
    <xf numFmtId="0" fontId="93" fillId="22" borderId="28" xfId="0" applyFont="1" applyFill="1" applyBorder="1" applyAlignment="1">
      <alignment wrapText="1"/>
    </xf>
    <xf numFmtId="0" fontId="0" fillId="22" borderId="29" xfId="0" applyFill="1" applyBorder="1" applyAlignment="1">
      <alignment wrapText="1"/>
    </xf>
    <xf numFmtId="0" fontId="132" fillId="0" borderId="14" xfId="0" applyFont="1" applyBorder="1" applyAlignment="1">
      <alignment horizontal="left" vertical="top" wrapText="1" indent="1"/>
    </xf>
    <xf numFmtId="0" fontId="56" fillId="0" borderId="12" xfId="0" applyFont="1" applyBorder="1" applyAlignment="1">
      <alignment horizontal="left" vertical="top" wrapText="1" indent="1"/>
    </xf>
    <xf numFmtId="0" fontId="56" fillId="0" borderId="13" xfId="0" applyFont="1" applyBorder="1" applyAlignment="1">
      <alignment horizontal="left" vertical="top" wrapText="1" indent="1"/>
    </xf>
    <xf numFmtId="0" fontId="56" fillId="0" borderId="6" xfId="0" applyFont="1" applyBorder="1" applyAlignment="1">
      <alignment horizontal="left" vertical="top" wrapText="1" indent="1"/>
    </xf>
    <xf numFmtId="0" fontId="56" fillId="0" borderId="0" xfId="0" applyFont="1" applyAlignment="1">
      <alignment horizontal="left" vertical="top" wrapText="1" indent="1"/>
    </xf>
    <xf numFmtId="0" fontId="56" fillId="0" borderId="5" xfId="0" applyFont="1" applyBorder="1" applyAlignment="1">
      <alignment horizontal="left" vertical="top" wrapText="1" indent="1"/>
    </xf>
    <xf numFmtId="0" fontId="56" fillId="0" borderId="10" xfId="0" applyFont="1" applyBorder="1" applyAlignment="1">
      <alignment horizontal="left" vertical="top" wrapText="1" indent="1"/>
    </xf>
    <xf numFmtId="0" fontId="56" fillId="0" borderId="8" xfId="0" applyFont="1" applyBorder="1" applyAlignment="1">
      <alignment horizontal="left" vertical="top" wrapText="1" indent="1"/>
    </xf>
    <xf numFmtId="0" fontId="56" fillId="0" borderId="9" xfId="0" applyFont="1" applyBorder="1" applyAlignment="1">
      <alignment horizontal="left" vertical="top" wrapText="1" indent="1"/>
    </xf>
    <xf numFmtId="0" fontId="93" fillId="0" borderId="72" xfId="0" applyFont="1" applyBorder="1" applyAlignment="1">
      <alignment horizontal="left"/>
    </xf>
    <xf numFmtId="0" fontId="0" fillId="0" borderId="72" xfId="0" applyBorder="1" applyAlignment="1">
      <alignment horizontal="left"/>
    </xf>
    <xf numFmtId="0" fontId="93" fillId="0" borderId="28" xfId="0" applyFont="1" applyBorder="1" applyAlignment="1">
      <alignment wrapText="1"/>
    </xf>
    <xf numFmtId="0" fontId="0" fillId="0" borderId="29" xfId="0" applyBorder="1" applyAlignment="1">
      <alignment wrapText="1"/>
    </xf>
    <xf numFmtId="0" fontId="132" fillId="0" borderId="76" xfId="0" applyFont="1" applyBorder="1" applyAlignment="1">
      <alignment horizontal="center" wrapText="1"/>
    </xf>
    <xf numFmtId="0" fontId="0" fillId="0" borderId="74" xfId="0" applyBorder="1" applyAlignment="1">
      <alignment horizontal="center"/>
    </xf>
    <xf numFmtId="0" fontId="132" fillId="0" borderId="17" xfId="0" applyFont="1" applyBorder="1" applyAlignment="1">
      <alignment horizontal="center" wrapText="1"/>
    </xf>
    <xf numFmtId="0" fontId="93" fillId="0" borderId="72" xfId="0" applyFont="1" applyBorder="1" applyAlignment="1">
      <alignment horizontal="left" wrapText="1"/>
    </xf>
    <xf numFmtId="0" fontId="0" fillId="0" borderId="72" xfId="0" applyBorder="1" applyAlignment="1">
      <alignment horizontal="left" wrapText="1"/>
    </xf>
    <xf numFmtId="0" fontId="132" fillId="2" borderId="28" xfId="0" applyFont="1" applyFill="1" applyBorder="1" applyAlignment="1">
      <alignment horizontal="distributed" vertical="center" indent="2"/>
    </xf>
    <xf numFmtId="0" fontId="56" fillId="2" borderId="29" xfId="0" applyFont="1" applyFill="1" applyBorder="1" applyAlignment="1">
      <alignment horizontal="distributed" vertical="center" indent="2"/>
    </xf>
    <xf numFmtId="0" fontId="96" fillId="0" borderId="74" xfId="0" applyFont="1" applyBorder="1" applyAlignment="1">
      <alignment horizontal="center" vertical="center"/>
    </xf>
    <xf numFmtId="0" fontId="79" fillId="0" borderId="75" xfId="0" applyFont="1" applyBorder="1" applyAlignment="1">
      <alignment vertical="center"/>
    </xf>
    <xf numFmtId="0" fontId="168" fillId="21" borderId="0" xfId="0" applyFont="1" applyFill="1" applyAlignment="1">
      <alignment horizontal="center"/>
    </xf>
    <xf numFmtId="0" fontId="169" fillId="21" borderId="0" xfId="0" applyFont="1" applyFill="1" applyAlignment="1">
      <alignment horizontal="center"/>
    </xf>
    <xf numFmtId="0" fontId="132" fillId="0" borderId="74" xfId="0" applyFont="1" applyBorder="1" applyAlignment="1">
      <alignment horizontal="left" vertical="center" indent="1"/>
    </xf>
    <xf numFmtId="0" fontId="56" fillId="0" borderId="75" xfId="0" applyFont="1" applyBorder="1" applyAlignment="1">
      <alignment horizontal="left" vertical="center" indent="1"/>
    </xf>
    <xf numFmtId="187" fontId="132" fillId="0" borderId="74" xfId="0" applyNumberFormat="1" applyFont="1" applyBorder="1" applyAlignment="1">
      <alignment horizontal="left" vertical="center" indent="1"/>
    </xf>
    <xf numFmtId="187" fontId="56" fillId="0" borderId="75" xfId="0" applyNumberFormat="1" applyFont="1" applyBorder="1" applyAlignment="1">
      <alignment horizontal="left" vertical="center" indent="1"/>
    </xf>
    <xf numFmtId="0" fontId="93" fillId="17" borderId="73" xfId="0" applyFont="1" applyFill="1" applyBorder="1" applyAlignment="1">
      <alignment horizontal="center"/>
    </xf>
    <xf numFmtId="0" fontId="93" fillId="17" borderId="74" xfId="0" applyFont="1" applyFill="1" applyBorder="1" applyAlignment="1">
      <alignment horizontal="center"/>
    </xf>
    <xf numFmtId="0" fontId="93" fillId="17" borderId="75" xfId="0" applyFont="1" applyFill="1" applyBorder="1" applyAlignment="1">
      <alignment horizontal="center"/>
    </xf>
    <xf numFmtId="49" fontId="2" fillId="0" borderId="18" xfId="2" applyNumberFormat="1" applyBorder="1" applyAlignment="1">
      <alignment horizontal="center" vertical="top"/>
    </xf>
    <xf numFmtId="49" fontId="2" fillId="0" borderId="19" xfId="2" applyNumberFormat="1" applyBorder="1" applyAlignment="1">
      <alignment horizontal="center" vertical="top"/>
    </xf>
    <xf numFmtId="49" fontId="2" fillId="0" borderId="20" xfId="2" applyNumberFormat="1" applyBorder="1" applyAlignment="1">
      <alignment horizontal="center" vertical="top"/>
    </xf>
    <xf numFmtId="0" fontId="2" fillId="0" borderId="18" xfId="2" applyBorder="1" applyAlignment="1">
      <alignment horizontal="left" vertical="top"/>
    </xf>
    <xf numFmtId="0" fontId="2" fillId="0" borderId="19" xfId="2" applyBorder="1" applyAlignment="1">
      <alignment horizontal="left" vertical="top"/>
    </xf>
    <xf numFmtId="0" fontId="2" fillId="0" borderId="20" xfId="2" applyBorder="1" applyAlignment="1">
      <alignment horizontal="left" vertical="top"/>
    </xf>
    <xf numFmtId="0" fontId="132" fillId="2" borderId="28" xfId="0" applyFont="1" applyFill="1" applyBorder="1" applyAlignment="1">
      <alignment horizontal="distributed" vertical="center" indent="5"/>
    </xf>
    <xf numFmtId="0" fontId="132" fillId="2" borderId="17" xfId="0" applyFont="1" applyFill="1" applyBorder="1" applyAlignment="1">
      <alignment horizontal="distributed" vertical="center" indent="5"/>
    </xf>
    <xf numFmtId="0" fontId="56" fillId="2" borderId="29" xfId="0" applyFont="1" applyFill="1" applyBorder="1" applyAlignment="1">
      <alignment horizontal="distributed" vertical="center" indent="5"/>
    </xf>
    <xf numFmtId="0" fontId="168" fillId="20" borderId="0" xfId="0" applyFont="1" applyFill="1" applyAlignment="1">
      <alignment horizontal="center"/>
    </xf>
    <xf numFmtId="0" fontId="169" fillId="20" borderId="0" xfId="0" applyFont="1" applyFill="1" applyAlignment="1">
      <alignment horizontal="center"/>
    </xf>
    <xf numFmtId="0" fontId="205" fillId="0" borderId="16" xfId="0" applyFont="1" applyBorder="1" applyAlignment="1">
      <alignment wrapText="1" shrinkToFit="1"/>
    </xf>
    <xf numFmtId="0" fontId="76" fillId="0" borderId="16" xfId="0" applyFont="1" applyBorder="1" applyAlignment="1">
      <alignment wrapText="1" shrinkToFit="1"/>
    </xf>
    <xf numFmtId="0" fontId="205" fillId="0" borderId="28" xfId="0" applyFont="1" applyBorder="1" applyAlignment="1">
      <alignment wrapText="1" shrinkToFit="1"/>
    </xf>
    <xf numFmtId="0" fontId="76" fillId="0" borderId="29" xfId="0" applyFont="1" applyBorder="1" applyAlignment="1">
      <alignment wrapText="1" shrinkToFit="1"/>
    </xf>
    <xf numFmtId="0" fontId="205" fillId="8" borderId="28" xfId="0" applyFont="1" applyFill="1" applyBorder="1" applyAlignment="1">
      <alignment wrapText="1" shrinkToFit="1"/>
    </xf>
    <xf numFmtId="0" fontId="76" fillId="8" borderId="29" xfId="0" applyFont="1" applyFill="1" applyBorder="1" applyAlignment="1">
      <alignment wrapText="1" shrinkToFit="1"/>
    </xf>
    <xf numFmtId="0" fontId="205" fillId="0" borderId="14" xfId="0" applyFont="1" applyBorder="1" applyAlignment="1">
      <alignment wrapText="1" shrinkToFit="1"/>
    </xf>
    <xf numFmtId="0" fontId="76" fillId="0" borderId="13" xfId="0" applyFont="1" applyBorder="1" applyAlignment="1">
      <alignment wrapText="1" shrinkToFit="1"/>
    </xf>
    <xf numFmtId="0" fontId="205" fillId="8" borderId="18" xfId="0" applyFont="1" applyFill="1" applyBorder="1" applyAlignment="1">
      <alignment wrapText="1" shrinkToFit="1"/>
    </xf>
    <xf numFmtId="0" fontId="76" fillId="8" borderId="18" xfId="0" applyFont="1" applyFill="1" applyBorder="1" applyAlignment="1">
      <alignment wrapText="1" shrinkToFit="1"/>
    </xf>
    <xf numFmtId="0" fontId="205" fillId="0" borderId="10" xfId="0" applyFont="1" applyBorder="1" applyAlignment="1">
      <alignment wrapText="1" shrinkToFit="1"/>
    </xf>
    <xf numFmtId="0" fontId="76" fillId="0" borderId="9" xfId="0" applyFont="1" applyBorder="1" applyAlignment="1">
      <alignment wrapText="1" shrinkToFit="1"/>
    </xf>
    <xf numFmtId="0" fontId="93" fillId="8" borderId="73" xfId="0" applyFont="1" applyFill="1" applyBorder="1"/>
    <xf numFmtId="0" fontId="0" fillId="0" borderId="74" xfId="0" applyBorder="1"/>
    <xf numFmtId="0" fontId="0" fillId="0" borderId="75" xfId="0" applyBorder="1"/>
    <xf numFmtId="0" fontId="93" fillId="0" borderId="122" xfId="0" applyFont="1" applyBorder="1"/>
    <xf numFmtId="0" fontId="0" fillId="0" borderId="128" xfId="0" applyBorder="1"/>
    <xf numFmtId="0" fontId="0" fillId="0" borderId="127" xfId="0" applyBorder="1"/>
    <xf numFmtId="0" fontId="93" fillId="0" borderId="73" xfId="0" applyFont="1" applyBorder="1"/>
    <xf numFmtId="0" fontId="93" fillId="26" borderId="16" xfId="0" applyFont="1" applyFill="1" applyBorder="1" applyAlignment="1">
      <alignment horizontal="center" wrapText="1"/>
    </xf>
    <xf numFmtId="0" fontId="0" fillId="26" borderId="16" xfId="0" applyFill="1" applyBorder="1" applyAlignment="1">
      <alignment horizontal="center" wrapText="1"/>
    </xf>
    <xf numFmtId="0" fontId="93" fillId="0" borderId="124" xfId="0" applyFont="1" applyBorder="1"/>
    <xf numFmtId="0" fontId="0" fillId="0" borderId="129" xfId="0" applyBorder="1"/>
    <xf numFmtId="0" fontId="0" fillId="0" borderId="130" xfId="0" applyBorder="1"/>
    <xf numFmtId="0" fontId="93" fillId="8" borderId="28" xfId="0" applyFont="1" applyFill="1" applyBorder="1"/>
    <xf numFmtId="0" fontId="0" fillId="0" borderId="17" xfId="0" applyBorder="1"/>
    <xf numFmtId="0" fontId="0" fillId="0" borderId="131" xfId="0" applyBorder="1"/>
    <xf numFmtId="0" fontId="93" fillId="26" borderId="28" xfId="0" applyFont="1" applyFill="1" applyBorder="1" applyAlignment="1">
      <alignment horizontal="center"/>
    </xf>
    <xf numFmtId="0" fontId="0" fillId="0" borderId="17" xfId="0" applyBorder="1" applyAlignment="1">
      <alignment horizontal="center"/>
    </xf>
    <xf numFmtId="0" fontId="132" fillId="0" borderId="14" xfId="0" applyFont="1" applyBorder="1" applyAlignment="1" applyProtection="1">
      <alignment horizontal="left" vertical="top" wrapText="1" indent="1"/>
      <protection locked="0"/>
    </xf>
    <xf numFmtId="0" fontId="132" fillId="0" borderId="12" xfId="0" applyFont="1" applyBorder="1" applyAlignment="1" applyProtection="1">
      <alignment horizontal="left" vertical="top" wrapText="1" indent="1"/>
      <protection locked="0"/>
    </xf>
    <xf numFmtId="0" fontId="56" fillId="0" borderId="12" xfId="0" applyFont="1" applyBorder="1" applyAlignment="1" applyProtection="1">
      <alignment horizontal="left" vertical="top" wrapText="1" indent="1"/>
      <protection locked="0"/>
    </xf>
    <xf numFmtId="0" fontId="56" fillId="0" borderId="13" xfId="0" applyFont="1" applyBorder="1" applyAlignment="1" applyProtection="1">
      <alignment horizontal="left" vertical="top" wrapText="1" indent="1"/>
      <protection locked="0"/>
    </xf>
    <xf numFmtId="0" fontId="56" fillId="0" borderId="6" xfId="0" applyFont="1" applyBorder="1" applyAlignment="1" applyProtection="1">
      <alignment horizontal="left" vertical="top" wrapText="1" indent="1"/>
      <protection locked="0"/>
    </xf>
    <xf numFmtId="0" fontId="56" fillId="0" borderId="0" xfId="0" applyFont="1" applyAlignment="1" applyProtection="1">
      <alignment horizontal="left" vertical="top" wrapText="1" indent="1"/>
      <protection locked="0"/>
    </xf>
    <xf numFmtId="0" fontId="56" fillId="0" borderId="5" xfId="0" applyFont="1" applyBorder="1" applyAlignment="1" applyProtection="1">
      <alignment horizontal="left" vertical="top" wrapText="1" indent="1"/>
      <protection locked="0"/>
    </xf>
    <xf numFmtId="0" fontId="56" fillId="0" borderId="10" xfId="0" applyFont="1" applyBorder="1" applyAlignment="1" applyProtection="1">
      <alignment horizontal="left" vertical="top" wrapText="1" indent="1"/>
      <protection locked="0"/>
    </xf>
    <xf numFmtId="0" fontId="56" fillId="0" borderId="8" xfId="0" applyFont="1" applyBorder="1" applyAlignment="1" applyProtection="1">
      <alignment horizontal="left" vertical="top" wrapText="1" indent="1"/>
      <protection locked="0"/>
    </xf>
    <xf numFmtId="0" fontId="56" fillId="0" borderId="9" xfId="0" applyFont="1" applyBorder="1" applyAlignment="1" applyProtection="1">
      <alignment horizontal="left" vertical="top" wrapText="1" indent="1"/>
      <protection locked="0"/>
    </xf>
    <xf numFmtId="0" fontId="132" fillId="2" borderId="28" xfId="0" applyFont="1" applyFill="1" applyBorder="1" applyAlignment="1">
      <alignment horizontal="distributed" vertical="distributed" wrapText="1" indent="5"/>
    </xf>
    <xf numFmtId="0" fontId="132" fillId="2" borderId="17" xfId="0" applyFont="1" applyFill="1" applyBorder="1" applyAlignment="1">
      <alignment horizontal="distributed" vertical="distributed" wrapText="1" indent="5"/>
    </xf>
    <xf numFmtId="0" fontId="56" fillId="2" borderId="29" xfId="0" applyFont="1" applyFill="1" applyBorder="1" applyAlignment="1">
      <alignment horizontal="distributed" vertical="distributed" wrapText="1" indent="5"/>
    </xf>
    <xf numFmtId="0" fontId="0" fillId="0" borderId="73" xfId="0" applyBorder="1" applyAlignment="1">
      <alignment horizontal="left"/>
    </xf>
    <xf numFmtId="0" fontId="93" fillId="8" borderId="118" xfId="0" applyFont="1" applyFill="1" applyBorder="1" applyAlignment="1">
      <alignment horizontal="left"/>
    </xf>
    <xf numFmtId="0" fontId="0" fillId="8" borderId="125" xfId="0" applyFill="1" applyBorder="1" applyAlignment="1">
      <alignment horizontal="left"/>
    </xf>
    <xf numFmtId="0" fontId="93" fillId="0" borderId="16" xfId="0" applyFont="1" applyBorder="1" applyAlignment="1">
      <alignment horizontal="left"/>
    </xf>
    <xf numFmtId="0" fontId="0" fillId="0" borderId="28" xfId="0" applyBorder="1" applyAlignment="1">
      <alignment horizontal="left"/>
    </xf>
    <xf numFmtId="0" fontId="93" fillId="8" borderId="126" xfId="0" applyFont="1" applyFill="1" applyBorder="1" applyAlignment="1">
      <alignment horizontal="left"/>
    </xf>
    <xf numFmtId="0" fontId="0" fillId="8" borderId="124" xfId="0" applyFill="1" applyBorder="1" applyAlignment="1">
      <alignment horizontal="left"/>
    </xf>
    <xf numFmtId="0" fontId="205" fillId="0" borderId="16" xfId="0" applyFont="1" applyBorder="1" applyAlignment="1">
      <alignment vertical="center" wrapText="1" shrinkToFit="1"/>
    </xf>
    <xf numFmtId="0" fontId="76" fillId="0" borderId="16" xfId="0" applyFont="1" applyBorder="1" applyAlignment="1">
      <alignment vertical="center" wrapText="1" shrinkToFit="1"/>
    </xf>
    <xf numFmtId="0" fontId="93" fillId="8" borderId="72" xfId="0" applyFont="1" applyFill="1" applyBorder="1" applyAlignment="1">
      <alignment horizontal="left"/>
    </xf>
    <xf numFmtId="0" fontId="0" fillId="8" borderId="73" xfId="0" applyFill="1" applyBorder="1" applyAlignment="1">
      <alignment horizontal="left"/>
    </xf>
    <xf numFmtId="0" fontId="93" fillId="8" borderId="123" xfId="0" applyFont="1" applyFill="1" applyBorder="1" applyAlignment="1">
      <alignment horizontal="left"/>
    </xf>
    <xf numFmtId="0" fontId="0" fillId="8" borderId="122" xfId="0" applyFill="1" applyBorder="1" applyAlignment="1">
      <alignment horizontal="left"/>
    </xf>
  </cellXfs>
  <cellStyles count="4">
    <cellStyle name="パーセント" xfId="3" builtinId="5"/>
    <cellStyle name="標準" xfId="0" builtinId="0"/>
    <cellStyle name="標準 2" xfId="1" xr:uid="{9B12FD54-11D0-4E13-AAB8-C2A1BDAD3755}"/>
    <cellStyle name="標準 3" xfId="2" xr:uid="{F21F5E1B-F6BB-4D1C-A0BB-BA88480E462D}"/>
  </cellStyles>
  <dxfs count="1997">
    <dxf>
      <font>
        <b/>
        <i val="0"/>
        <color rgb="FFFF0000"/>
      </font>
      <fill>
        <patternFill patternType="none">
          <bgColor auto="1"/>
        </patternFill>
      </fill>
    </dxf>
    <dxf>
      <font>
        <b/>
        <i val="0"/>
        <color rgb="FFFF0000"/>
      </font>
      <fill>
        <patternFill patternType="none">
          <bgColor auto="1"/>
        </patternFill>
      </fill>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ont>
        <color rgb="FFFF0000"/>
      </font>
      <fill>
        <patternFill patternType="none">
          <bgColor auto="1"/>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ont>
        <b val="0"/>
        <i val="0"/>
        <color auto="1"/>
      </font>
      <fill>
        <patternFill patternType="solid">
          <bgColor rgb="FFFFFF00"/>
        </patternFill>
      </fill>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fill>
        <patternFill patternType="none">
          <bgColor auto="1"/>
        </patternFill>
      </fill>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strike val="0"/>
      </font>
      <fill>
        <patternFill>
          <fgColor theme="8" tint="0.79998168889431442"/>
          <bgColor theme="8" tint="0.79995117038483843"/>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i val="0"/>
        <color rgb="FF0070C0"/>
      </font>
    </dxf>
    <dxf>
      <font>
        <b/>
        <i val="0"/>
        <color rgb="FF0070C0"/>
      </font>
    </dxf>
    <dxf>
      <font>
        <b val="0"/>
        <i val="0"/>
        <color rgb="FF002060"/>
      </font>
    </dxf>
    <dxf>
      <font>
        <b val="0"/>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color rgb="FFFF0000"/>
      </font>
    </dxf>
    <dxf>
      <font>
        <color rgb="FF0070C0"/>
      </font>
    </dxf>
    <dxf>
      <font>
        <color rgb="FF0070C0"/>
      </font>
    </dxf>
    <dxf>
      <font>
        <b/>
        <i val="0"/>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rgb="FF0070C0"/>
      </font>
    </dxf>
    <dxf>
      <font>
        <b val="0"/>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strike val="0"/>
      </font>
      <fill>
        <patternFill patternType="lightGray">
          <bgColor auto="1"/>
        </patternFill>
      </fill>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color rgb="FF0070C0"/>
      </font>
    </dxf>
    <dxf>
      <font>
        <color rgb="FF0070C0"/>
      </font>
    </dxf>
    <dxf>
      <font>
        <color rgb="FF0070C0"/>
      </font>
    </dxf>
    <dxf>
      <font>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2060"/>
      </font>
    </dxf>
    <dxf>
      <font>
        <color rgb="FF0070C0"/>
      </font>
    </dxf>
    <dxf>
      <font>
        <color rgb="FF0070C0"/>
      </font>
    </dxf>
    <dxf>
      <font>
        <color rgb="FF0070C0"/>
      </font>
    </dxf>
    <dxf>
      <font>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color rgb="FF0070C0"/>
      </font>
    </dxf>
    <dxf>
      <font>
        <color rgb="FF0070C0"/>
      </font>
      <fill>
        <patternFill patternType="none">
          <bgColor auto="1"/>
        </patternFill>
      </fill>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b val="0"/>
        <i val="0"/>
        <color auto="1"/>
      </font>
      <fill>
        <patternFill patternType="none">
          <bgColor auto="1"/>
        </patternFill>
      </fill>
    </dxf>
    <dxf>
      <font>
        <color theme="0" tint="-0.499984740745262"/>
      </font>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b val="0"/>
        <i val="0"/>
        <color theme="0" tint="-0.499984740745262"/>
      </font>
      <fill>
        <patternFill patternType="solid"/>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dxf>
    <dxf>
      <font>
        <color theme="0" tint="-0.499984740745262"/>
      </font>
      <fill>
        <patternFill patternType="gray0625"/>
      </fill>
    </dxf>
    <dxf>
      <font>
        <strike val="0"/>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34998626667073579"/>
      </font>
    </dxf>
    <dxf>
      <font>
        <b val="0"/>
        <i val="0"/>
        <color theme="0" tint="-0.499984740745262"/>
      </font>
    </dxf>
    <dxf>
      <font>
        <color theme="0" tint="-0.34998626667073579"/>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val="0"/>
        <i val="0"/>
        <color rgb="FF002060"/>
      </font>
    </dxf>
    <dxf>
      <fill>
        <patternFill>
          <bgColor theme="8" tint="0.59996337778862885"/>
        </patternFill>
      </fill>
    </dxf>
    <dxf>
      <fill>
        <patternFill patternType="none">
          <bgColor auto="1"/>
        </patternFill>
      </fill>
    </dxf>
    <dxf>
      <font>
        <b val="0"/>
        <i val="0"/>
        <color rgb="FF00206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val="0"/>
        <i val="0"/>
        <color rgb="FF00206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val="0"/>
        <i val="0"/>
        <color rgb="FF002060"/>
      </font>
    </dxf>
    <dxf>
      <fill>
        <patternFill patternType="mediumGray">
          <fgColor rgb="FF002060"/>
        </patternFill>
      </fill>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ont>
        <strike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0070C0"/>
      </font>
    </dxf>
    <dxf>
      <font>
        <b/>
        <i val="0"/>
        <strike val="0"/>
        <color rgb="FFFF0000"/>
      </font>
    </dxf>
    <dxf>
      <font>
        <color rgb="FF0070C0"/>
      </font>
    </dxf>
    <dxf>
      <font>
        <color rgb="FF0070C0"/>
      </font>
    </dxf>
    <dxf>
      <font>
        <color rgb="FF0070C0"/>
      </font>
    </dxf>
    <dxf>
      <font>
        <color rgb="FF0070C0"/>
      </font>
    </dxf>
    <dxf>
      <font>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2060"/>
      </font>
    </dxf>
    <dxf>
      <font>
        <color rgb="FF0070C0"/>
      </font>
    </dxf>
    <dxf>
      <font>
        <color rgb="FF0070C0"/>
      </font>
    </dxf>
    <dxf>
      <font>
        <b/>
        <i val="0"/>
        <color rgb="FF0070C0"/>
      </font>
    </dxf>
    <dxf>
      <font>
        <b/>
        <i val="0"/>
        <color rgb="FF0070C0"/>
      </font>
    </dxf>
    <dxf>
      <font>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color rgb="FF0070C0"/>
      </font>
    </dxf>
    <dxf>
      <font>
        <color rgb="FF0070C0"/>
      </font>
    </dxf>
    <dxf>
      <font>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2060"/>
      </font>
    </dxf>
    <dxf>
      <font>
        <b/>
        <i val="0"/>
        <color rgb="FF0070C0"/>
      </font>
      <fill>
        <patternFill patternType="none">
          <bgColor auto="1"/>
        </patternFill>
      </fill>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dxf>
    <dxf>
      <font>
        <b/>
        <i val="0"/>
        <strike val="0"/>
        <color rgb="FF0070C0"/>
      </font>
    </dxf>
    <dxf>
      <font>
        <b/>
        <i val="0"/>
        <color rgb="FF0070C0"/>
      </font>
    </dxf>
    <dxf>
      <font>
        <b/>
        <i val="0"/>
        <color rgb="FF002060"/>
      </font>
    </dxf>
    <dxf>
      <font>
        <color rgb="FF0070C0"/>
      </font>
    </dxf>
    <dxf>
      <font>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color rgb="FF00206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bgColor auto="1"/>
        </patternFill>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dxf>
    <dxf>
      <font>
        <color theme="0" tint="-0.499984740745262"/>
      </font>
      <fill>
        <patternFill patternType="gray0625"/>
      </fill>
    </dxf>
    <dxf>
      <font>
        <color theme="0" tint="-0.499984740745262"/>
      </font>
      <fill>
        <patternFill patternType="gray125"/>
      </fill>
    </dxf>
    <dxf>
      <font>
        <color theme="0" tint="-0.34998626667073579"/>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strike val="0"/>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b val="0"/>
        <i val="0"/>
        <color theme="0" tint="-0.34998626667073579"/>
      </font>
      <fill>
        <patternFill patternType="gray125"/>
      </fill>
    </dxf>
    <dxf>
      <font>
        <color theme="0" tint="-0.499984740745262"/>
      </font>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dxf>
    <dxf>
      <font>
        <color theme="0" tint="-0.499984740745262"/>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bgColor auto="1"/>
        </patternFill>
      </fill>
    </dxf>
    <dxf>
      <font>
        <color theme="0" tint="-0.499984740745262"/>
      </font>
    </dxf>
    <dxf>
      <font>
        <color theme="0" tint="-0.499984740745262"/>
      </font>
    </dxf>
    <dxf>
      <font>
        <strike val="0"/>
      </font>
      <fill>
        <patternFill patternType="lightGray">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ill>
        <patternFill patternType="none">
          <bgColor auto="1"/>
        </patternFill>
      </fill>
    </dxf>
    <dxf>
      <fill>
        <patternFill>
          <bgColor theme="8" tint="0.59996337778862885"/>
        </patternFill>
      </fill>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0070C0"/>
      </font>
    </dxf>
    <dxf>
      <font>
        <strike val="0"/>
      </font>
      <fill>
        <patternFill patternType="lightGray">
          <bgColor auto="1"/>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99CC"/>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b val="0"/>
        <i val="0"/>
        <color rgb="FF002060"/>
      </font>
    </dxf>
    <dxf>
      <font>
        <strike val="0"/>
        <color rgb="FF002060"/>
      </font>
    </dxf>
    <dxf>
      <font>
        <color rgb="FF002060"/>
      </font>
    </dxf>
    <dxf>
      <font>
        <b val="0"/>
        <i val="0"/>
        <color rgb="FF002060"/>
      </font>
    </dxf>
    <dxf>
      <fill>
        <patternFill patternType="mediumGray">
          <fgColor rgb="FF002060"/>
        </patternFill>
      </fill>
    </dxf>
    <dxf>
      <font>
        <color theme="0" tint="-0.499984740745262"/>
      </font>
      <fill>
        <patternFill patternType="mediumGray">
          <fgColor rgb="FF002060"/>
        </patternFill>
      </fill>
    </dxf>
    <dxf>
      <font>
        <color rgb="FFFF0000"/>
      </font>
    </dxf>
    <dxf>
      <font>
        <color rgb="FF9C0006"/>
      </font>
      <fill>
        <patternFill>
          <bgColor rgb="FFFFC7CE"/>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ont>
        <b val="0"/>
        <i val="0"/>
      </font>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tint="-0.499984740745262"/>
      </font>
      <fill>
        <patternFill patternType="gray125">
          <bgColor auto="1"/>
        </patternFill>
      </fill>
    </dxf>
    <dxf>
      <font>
        <color theme="0" tint="-0.499984740745262"/>
      </font>
      <fill>
        <patternFill patternType="gray0625"/>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strike val="0"/>
        <color rgb="FFFF0000"/>
      </font>
    </dxf>
    <dxf>
      <font>
        <b val="0"/>
        <i val="0"/>
        <strike val="0"/>
        <color rgb="FF0070C0"/>
      </font>
    </dxf>
    <dxf>
      <font>
        <b val="0"/>
        <i val="0"/>
        <strike val="0"/>
        <color rgb="FF0070C0"/>
      </font>
    </dxf>
    <dxf>
      <font>
        <b/>
        <i val="0"/>
        <color rgb="FF0070C0"/>
      </font>
    </dxf>
    <dxf>
      <font>
        <color rgb="FF0070C0"/>
      </font>
    </dxf>
    <dxf>
      <font>
        <color rgb="FF0070C0"/>
      </font>
    </dxf>
    <dxf>
      <font>
        <color rgb="FF0070C0"/>
      </font>
    </dxf>
    <dxf>
      <font>
        <color rgb="FF0070C0"/>
      </font>
    </dxf>
    <dxf>
      <font>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color rgb="FF0070C0"/>
      </font>
    </dxf>
    <dxf>
      <font>
        <b val="0"/>
        <i val="0"/>
        <color rgb="FF0070C0"/>
      </font>
      <fill>
        <patternFill patternType="none">
          <bgColor auto="1"/>
        </patternFill>
      </fill>
    </dxf>
    <dxf>
      <font>
        <strike val="0"/>
        <color rgb="FF0070C0"/>
      </font>
    </dxf>
    <dxf>
      <font>
        <b val="0"/>
        <i val="0"/>
        <strike val="0"/>
        <color rgb="FF0070C0"/>
      </font>
    </dxf>
    <dxf>
      <font>
        <b/>
        <i val="0"/>
        <strike val="0"/>
        <color rgb="FF0070C0"/>
      </font>
    </dxf>
    <dxf>
      <font>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color rgb="FF0070C0"/>
      </font>
    </dxf>
    <dxf>
      <font>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color rgb="FFC00000"/>
      </font>
    </dxf>
    <dxf>
      <font>
        <color rgb="FFC00000"/>
      </font>
    </dxf>
    <dxf>
      <font>
        <b/>
        <i val="0"/>
        <color rgb="FF0070C0"/>
      </font>
    </dxf>
    <dxf>
      <font>
        <b/>
        <i val="0"/>
        <color rgb="FF0070C0"/>
      </font>
    </dxf>
    <dxf>
      <font>
        <b/>
        <i val="0"/>
        <color rgb="FF0070C0"/>
      </font>
    </dxf>
    <dxf>
      <font>
        <color rgb="FF0070C0"/>
      </font>
    </dxf>
    <dxf>
      <font>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strike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fill>
        <patternFill patternType="none">
          <bgColor auto="1"/>
        </patternFill>
      </fill>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5117038483843"/>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34998626667073579"/>
      </font>
      <fill>
        <patternFill patternType="gray125"/>
      </fill>
    </dxf>
    <dxf>
      <font>
        <color theme="1" tint="0.499984740745262"/>
      </font>
      <fill>
        <patternFill patternType="gray125">
          <bgColor theme="8" tint="0.79998168889431442"/>
        </patternFill>
      </fill>
    </dxf>
    <dxf>
      <font>
        <color theme="0" tint="-0.499984740745262"/>
      </font>
      <fill>
        <patternFill patternType="gray0625"/>
      </fill>
    </dxf>
    <dxf>
      <font>
        <color theme="0" tint="-0.499984740745262"/>
      </font>
      <fill>
        <patternFill patternType="gray1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strike val="0"/>
        <color theme="0" tint="-0.34998626667073579"/>
      </font>
      <fill>
        <patternFill patternType="gray125">
          <bgColor auto="1"/>
        </patternFill>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strike val="0"/>
      </font>
      <fill>
        <patternFill patternType="lightGray">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ont>
        <b/>
        <i val="0"/>
        <color rgb="FF0070C0"/>
      </font>
    </dxf>
    <dxf>
      <font>
        <b/>
        <i val="0"/>
        <color rgb="FFC00000"/>
      </font>
    </dxf>
    <dxf>
      <font>
        <b/>
        <i val="0"/>
        <color rgb="FF0070C0"/>
      </font>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color rgb="FFC0000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color auto="1"/>
      </font>
      <fill>
        <patternFill patternType="none">
          <bgColor auto="1"/>
        </patternFill>
      </fill>
    </dxf>
    <dxf>
      <fill>
        <patternFill>
          <bgColor theme="8" tint="0.59996337778862885"/>
        </patternFill>
      </fill>
    </dxf>
    <dxf>
      <font>
        <b/>
        <i val="0"/>
        <color rgb="FF0070C0"/>
      </font>
    </dxf>
    <dxf>
      <fill>
        <patternFill patternType="none">
          <bgColor auto="1"/>
        </patternFill>
      </fill>
    </dxf>
    <dxf>
      <font>
        <b val="0"/>
        <i val="0"/>
        <color auto="1"/>
      </font>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strike val="0"/>
      </font>
      <fill>
        <patternFill patternType="none">
          <bgColor auto="1"/>
        </patternFill>
      </fill>
    </dxf>
    <dxf>
      <fill>
        <patternFill patternType="none">
          <bgColor auto="1"/>
        </patternFill>
      </fill>
    </dxf>
    <dxf>
      <font>
        <strike val="0"/>
      </font>
      <fill>
        <patternFill patternType="solid">
          <bgColor theme="8" tint="0.59996337778862885"/>
        </patternFill>
      </fill>
    </dxf>
    <dxf>
      <fill>
        <patternFill patternType="none">
          <bgColor auto="1"/>
        </patternFill>
      </fill>
    </dxf>
    <dxf>
      <fill>
        <patternFill>
          <bgColor theme="8" tint="0.59996337778862885"/>
        </patternFill>
      </fill>
    </dxf>
    <dxf>
      <font>
        <strike val="0"/>
      </font>
      <fill>
        <patternFill patternType="solid">
          <bgColor theme="8" tint="0.59996337778862885"/>
        </patternFill>
      </fill>
    </dxf>
    <dxf>
      <fill>
        <patternFill patternType="none">
          <bgColor auto="1"/>
        </patternFill>
      </fill>
    </dxf>
    <dxf>
      <font>
        <color rgb="FFC00000"/>
      </font>
    </dxf>
    <dxf>
      <font>
        <color rgb="FFC00000"/>
      </font>
    </dxf>
    <dxf>
      <font>
        <color rgb="FFC00000"/>
      </font>
    </dxf>
    <dxf>
      <font>
        <color rgb="FFC00000"/>
      </font>
    </dxf>
    <dxf>
      <font>
        <color rgb="FFC00000"/>
      </font>
    </dxf>
    <dxf>
      <font>
        <b val="0"/>
        <i val="0"/>
        <color rgb="FFC00000"/>
      </font>
    </dxf>
    <dxf>
      <font>
        <b/>
        <i val="0"/>
        <color rgb="FFFF0000"/>
      </font>
    </dxf>
    <dxf>
      <font>
        <b/>
        <i val="0"/>
        <color rgb="FF0070C0"/>
      </font>
    </dxf>
    <dxf>
      <font>
        <color rgb="FFC0000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C0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s>
  <tableStyles count="0" defaultTableStyle="TableStyleMedium2" defaultPivotStyle="PivotStyleLight16"/>
  <colors>
    <mruColors>
      <color rgb="FFB7DEE8"/>
      <color rgb="FF00CCFF"/>
      <color rgb="FF006666"/>
      <color rgb="FF0099CC"/>
      <color rgb="FF0066CC"/>
      <color rgb="FF0099FF"/>
      <color rgb="FF33CCCC"/>
      <color rgb="FF33CCFF"/>
      <color rgb="FF66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142150</xdr:colOff>
      <xdr:row>0</xdr:row>
      <xdr:rowOff>155863</xdr:rowOff>
    </xdr:from>
    <xdr:to>
      <xdr:col>2</xdr:col>
      <xdr:colOff>53192</xdr:colOff>
      <xdr:row>0</xdr:row>
      <xdr:rowOff>661987</xdr:rowOff>
    </xdr:to>
    <xdr:pic>
      <xdr:nvPicPr>
        <xdr:cNvPr id="14" name="Picture 2">
          <a:extLst>
            <a:ext uri="{FF2B5EF4-FFF2-40B4-BE49-F238E27FC236}">
              <a16:creationId xmlns:a16="http://schemas.microsoft.com/office/drawing/2014/main" id="{337A7946-4BE9-43D6-901B-CF3DE44BD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968" y="155863"/>
          <a:ext cx="533260" cy="5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459442</xdr:colOff>
      <xdr:row>27</xdr:row>
      <xdr:rowOff>96053</xdr:rowOff>
    </xdr:from>
    <xdr:to>
      <xdr:col>33</xdr:col>
      <xdr:colOff>672353</xdr:colOff>
      <xdr:row>33</xdr:row>
      <xdr:rowOff>212911</xdr:rowOff>
    </xdr:to>
    <xdr:sp macro="" textlink="">
      <xdr:nvSpPr>
        <xdr:cNvPr id="7" name="テキスト ボックス 6">
          <a:extLst>
            <a:ext uri="{FF2B5EF4-FFF2-40B4-BE49-F238E27FC236}">
              <a16:creationId xmlns:a16="http://schemas.microsoft.com/office/drawing/2014/main" id="{19CAF903-CF71-499D-BB49-BD4B69B5D028}"/>
            </a:ext>
          </a:extLst>
        </xdr:cNvPr>
        <xdr:cNvSpPr txBox="1"/>
      </xdr:nvSpPr>
      <xdr:spPr>
        <a:xfrm>
          <a:off x="16618324" y="13038847"/>
          <a:ext cx="2286000" cy="1596035"/>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516481</xdr:colOff>
      <xdr:row>18</xdr:row>
      <xdr:rowOff>263270</xdr:rowOff>
    </xdr:from>
    <xdr:to>
      <xdr:col>38</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chemeClr val="bg1"/>
              </a:solidFill>
              <a:latin typeface="メイリオ" panose="020B0604030504040204" pitchFamily="50" charset="-128"/>
              <a:ea typeface="メイリオ" panose="020B0604030504040204" pitchFamily="50" charset="-128"/>
            </a:rPr>
            <a:t>←採点開始</a:t>
          </a:r>
        </a:p>
      </xdr:txBody>
    </xdr:sp>
    <xdr:clientData/>
  </xdr:twoCellAnchor>
  <xdr:twoCellAnchor>
    <xdr:from>
      <xdr:col>14</xdr:col>
      <xdr:colOff>445196</xdr:colOff>
      <xdr:row>42</xdr:row>
      <xdr:rowOff>199465</xdr:rowOff>
    </xdr:from>
    <xdr:to>
      <xdr:col>16</xdr:col>
      <xdr:colOff>625928</xdr:colOff>
      <xdr:row>48</xdr:row>
      <xdr:rowOff>56030</xdr:rowOff>
    </xdr:to>
    <xdr:sp macro="" textlink="">
      <xdr:nvSpPr>
        <xdr:cNvPr id="11" name="テキスト ボックス 10">
          <a:extLst>
            <a:ext uri="{FF2B5EF4-FFF2-40B4-BE49-F238E27FC236}">
              <a16:creationId xmlns:a16="http://schemas.microsoft.com/office/drawing/2014/main" id="{02CF8272-BDDB-49C9-A2A0-D9A85535D508}"/>
            </a:ext>
          </a:extLst>
        </xdr:cNvPr>
        <xdr:cNvSpPr txBox="1"/>
      </xdr:nvSpPr>
      <xdr:spPr>
        <a:xfrm>
          <a:off x="7357625" y="17249215"/>
          <a:ext cx="2194589" cy="13261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a:p>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390606</xdr:colOff>
      <xdr:row>102</xdr:row>
      <xdr:rowOff>54429</xdr:rowOff>
    </xdr:from>
    <xdr:to>
      <xdr:col>16</xdr:col>
      <xdr:colOff>681958</xdr:colOff>
      <xdr:row>107</xdr:row>
      <xdr:rowOff>176894</xdr:rowOff>
    </xdr:to>
    <xdr:sp macro="" textlink="">
      <xdr:nvSpPr>
        <xdr:cNvPr id="12" name="テキスト ボックス 11">
          <a:extLst>
            <a:ext uri="{FF2B5EF4-FFF2-40B4-BE49-F238E27FC236}">
              <a16:creationId xmlns:a16="http://schemas.microsoft.com/office/drawing/2014/main" id="{7B1276DD-C1D8-43E3-80CD-D65011A2DB93}"/>
            </a:ext>
          </a:extLst>
        </xdr:cNvPr>
        <xdr:cNvSpPr txBox="1"/>
      </xdr:nvSpPr>
      <xdr:spPr>
        <a:xfrm>
          <a:off x="7371871" y="33302282"/>
          <a:ext cx="2308411" cy="1355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1000">
            <a:effectLst/>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486948</xdr:colOff>
      <xdr:row>42</xdr:row>
      <xdr:rowOff>156954</xdr:rowOff>
    </xdr:from>
    <xdr:to>
      <xdr:col>33</xdr:col>
      <xdr:colOff>728383</xdr:colOff>
      <xdr:row>48</xdr:row>
      <xdr:rowOff>201706</xdr:rowOff>
    </xdr:to>
    <xdr:sp macro="" textlink="">
      <xdr:nvSpPr>
        <xdr:cNvPr id="3" name="テキスト ボックス 2">
          <a:extLst>
            <a:ext uri="{FF2B5EF4-FFF2-40B4-BE49-F238E27FC236}">
              <a16:creationId xmlns:a16="http://schemas.microsoft.com/office/drawing/2014/main" id="{40AF1A9C-98B9-4086-9324-3CA16931CC27}"/>
            </a:ext>
          </a:extLst>
        </xdr:cNvPr>
        <xdr:cNvSpPr txBox="1"/>
      </xdr:nvSpPr>
      <xdr:spPr>
        <a:xfrm>
          <a:off x="16578595" y="17245925"/>
          <a:ext cx="2269700" cy="1523928"/>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％以上、対象者０人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451250</xdr:colOff>
      <xdr:row>102</xdr:row>
      <xdr:rowOff>143671</xdr:rowOff>
    </xdr:from>
    <xdr:to>
      <xdr:col>33</xdr:col>
      <xdr:colOff>664161</xdr:colOff>
      <xdr:row>109</xdr:row>
      <xdr:rowOff>56029</xdr:rowOff>
    </xdr:to>
    <xdr:sp macro="" textlink="">
      <xdr:nvSpPr>
        <xdr:cNvPr id="4" name="テキスト ボックス 3">
          <a:extLst>
            <a:ext uri="{FF2B5EF4-FFF2-40B4-BE49-F238E27FC236}">
              <a16:creationId xmlns:a16="http://schemas.microsoft.com/office/drawing/2014/main" id="{8F7BB824-9D42-4F14-82DD-C8D945F97533}"/>
            </a:ext>
          </a:extLst>
        </xdr:cNvPr>
        <xdr:cNvSpPr txBox="1"/>
      </xdr:nvSpPr>
      <xdr:spPr>
        <a:xfrm>
          <a:off x="16542897" y="33391524"/>
          <a:ext cx="2241176" cy="1638064"/>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対象者数・終了者数を東京連合会へ事前報告している場合は点数のみ入力で差しつかえありません。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a:t>
          </a:r>
          <a:r>
            <a:rPr kumimoji="1" lang="ja-JP" altLang="en-US"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対象者０人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実施率５０％未満～３０％以上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9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３点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実施率３０％未満　１</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0</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０点）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122465</xdr:colOff>
      <xdr:row>3</xdr:row>
      <xdr:rowOff>163286</xdr:rowOff>
    </xdr:from>
    <xdr:to>
      <xdr:col>31</xdr:col>
      <xdr:colOff>190500</xdr:colOff>
      <xdr:row>6</xdr:row>
      <xdr:rowOff>394607</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7008929" y="1183822"/>
          <a:ext cx="68035" cy="1782535"/>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299358</xdr:colOff>
      <xdr:row>4</xdr:row>
      <xdr:rowOff>285750</xdr:rowOff>
    </xdr:from>
    <xdr:to>
      <xdr:col>33</xdr:col>
      <xdr:colOff>244929</xdr:colOff>
      <xdr:row>5</xdr:row>
      <xdr:rowOff>149678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7185822" y="1823357"/>
          <a:ext cx="194582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twoCellAnchor>
    <xdr:from>
      <xdr:col>14</xdr:col>
      <xdr:colOff>412363</xdr:colOff>
      <xdr:row>26</xdr:row>
      <xdr:rowOff>214222</xdr:rowOff>
    </xdr:from>
    <xdr:to>
      <xdr:col>16</xdr:col>
      <xdr:colOff>607089</xdr:colOff>
      <xdr:row>32</xdr:row>
      <xdr:rowOff>225137</xdr:rowOff>
    </xdr:to>
    <xdr:sp macro="" textlink="">
      <xdr:nvSpPr>
        <xdr:cNvPr id="8" name="テキスト ボックス 7">
          <a:extLst>
            <a:ext uri="{FF2B5EF4-FFF2-40B4-BE49-F238E27FC236}">
              <a16:creationId xmlns:a16="http://schemas.microsoft.com/office/drawing/2014/main" id="{DEAE4C45-47BA-4356-8ED6-F5DC5D31F2F0}"/>
            </a:ext>
          </a:extLst>
        </xdr:cNvPr>
        <xdr:cNvSpPr txBox="1"/>
      </xdr:nvSpPr>
      <xdr:spPr>
        <a:xfrm>
          <a:off x="7324792" y="12896079"/>
          <a:ext cx="2208583" cy="1480487"/>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t>（</a:t>
          </a:r>
          <a:r>
            <a:rPr kumimoji="1" lang="ja-JP" altLang="en-US" sz="900" kern="1200">
              <a:latin typeface="BIZ UDPゴシック" panose="020B0400000000000000" pitchFamily="50" charset="-128"/>
              <a:ea typeface="BIZ UDPゴシック" panose="020B0400000000000000" pitchFamily="50" charset="-128"/>
            </a:rPr>
            <a:t>→</a:t>
          </a:r>
          <a:r>
            <a:rPr kumimoji="1" lang="en-US" altLang="ja-JP" sz="900" kern="1200">
              <a:latin typeface="BIZ UDPゴシック" panose="020B0400000000000000" pitchFamily="50" charset="-128"/>
              <a:ea typeface="BIZ UDPゴシック" panose="020B0400000000000000" pitchFamily="50" charset="-128"/>
            </a:rPr>
            <a:t>0</a:t>
          </a:r>
          <a:r>
            <a:rPr kumimoji="1" lang="ja-JP" altLang="en-US" sz="900" kern="1200">
              <a:latin typeface="BIZ UDPゴシック" panose="020B0400000000000000" pitchFamily="50" charset="-128"/>
              <a:ea typeface="BIZ UDPゴシック" panose="020B0400000000000000" pitchFamily="50" charset="-128"/>
            </a:rPr>
            <a:t>％　０点）</a:t>
          </a:r>
        </a:p>
      </xdr:txBody>
    </xdr:sp>
    <xdr:clientData/>
  </xdr:twoCellAnchor>
  <xdr:twoCellAnchor>
    <xdr:from>
      <xdr:col>14</xdr:col>
      <xdr:colOff>1318293</xdr:colOff>
      <xdr:row>20</xdr:row>
      <xdr:rowOff>493058</xdr:rowOff>
    </xdr:from>
    <xdr:to>
      <xdr:col>16</xdr:col>
      <xdr:colOff>56030</xdr:colOff>
      <xdr:row>20</xdr:row>
      <xdr:rowOff>739589</xdr:rowOff>
    </xdr:to>
    <xdr:sp macro="" textlink="">
      <xdr:nvSpPr>
        <xdr:cNvPr id="5" name="テキスト ボックス 4">
          <a:extLst>
            <a:ext uri="{FF2B5EF4-FFF2-40B4-BE49-F238E27FC236}">
              <a16:creationId xmlns:a16="http://schemas.microsoft.com/office/drawing/2014/main" id="{5BE8A24D-D631-2F39-D118-10ED60CB3B60}"/>
            </a:ext>
          </a:extLst>
        </xdr:cNvPr>
        <xdr:cNvSpPr txBox="1"/>
      </xdr:nvSpPr>
      <xdr:spPr>
        <a:xfrm>
          <a:off x="8299558" y="10656793"/>
          <a:ext cx="822031" cy="246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31</xdr:col>
      <xdr:colOff>1333501</xdr:colOff>
      <xdr:row>20</xdr:row>
      <xdr:rowOff>493056</xdr:rowOff>
    </xdr:from>
    <xdr:to>
      <xdr:col>33</xdr:col>
      <xdr:colOff>82443</xdr:colOff>
      <xdr:row>21</xdr:row>
      <xdr:rowOff>11205</xdr:rowOff>
    </xdr:to>
    <xdr:sp macro="" textlink="">
      <xdr:nvSpPr>
        <xdr:cNvPr id="9" name="テキスト ボックス 8">
          <a:extLst>
            <a:ext uri="{FF2B5EF4-FFF2-40B4-BE49-F238E27FC236}">
              <a16:creationId xmlns:a16="http://schemas.microsoft.com/office/drawing/2014/main" id="{B7B120FE-AA00-46F5-A6E4-90A35544038C}"/>
            </a:ext>
          </a:extLst>
        </xdr:cNvPr>
        <xdr:cNvSpPr txBox="1"/>
      </xdr:nvSpPr>
      <xdr:spPr>
        <a:xfrm>
          <a:off x="17492383" y="10656791"/>
          <a:ext cx="822031" cy="268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twoCellAnchor>
    <xdr:from>
      <xdr:col>41</xdr:col>
      <xdr:colOff>1272989</xdr:colOff>
      <xdr:row>20</xdr:row>
      <xdr:rowOff>488574</xdr:rowOff>
    </xdr:from>
    <xdr:to>
      <xdr:col>43</xdr:col>
      <xdr:colOff>55550</xdr:colOff>
      <xdr:row>21</xdr:row>
      <xdr:rowOff>2</xdr:rowOff>
    </xdr:to>
    <xdr:sp macro="" textlink="">
      <xdr:nvSpPr>
        <xdr:cNvPr id="13" name="テキスト ボックス 12">
          <a:extLst>
            <a:ext uri="{FF2B5EF4-FFF2-40B4-BE49-F238E27FC236}">
              <a16:creationId xmlns:a16="http://schemas.microsoft.com/office/drawing/2014/main" id="{6178A8D0-229A-465F-9999-5B80DAB6B5A6}"/>
            </a:ext>
          </a:extLst>
        </xdr:cNvPr>
        <xdr:cNvSpPr txBox="1"/>
      </xdr:nvSpPr>
      <xdr:spPr>
        <a:xfrm>
          <a:off x="25029460" y="10652309"/>
          <a:ext cx="822031" cy="26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BIZ UDPゴシック" panose="020B0400000000000000" pitchFamily="50" charset="-128"/>
              <a:ea typeface="BIZ UDPゴシック" panose="020B0400000000000000" pitchFamily="50" charset="-128"/>
            </a:rPr>
            <a:t>合計点数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32971</xdr:colOff>
      <xdr:row>0</xdr:row>
      <xdr:rowOff>104775</xdr:rowOff>
    </xdr:from>
    <xdr:to>
      <xdr:col>0</xdr:col>
      <xdr:colOff>7559865</xdr:colOff>
      <xdr:row>39</xdr:row>
      <xdr:rowOff>234462</xdr:rowOff>
    </xdr:to>
    <xdr:pic>
      <xdr:nvPicPr>
        <xdr:cNvPr id="3" name="図 2">
          <a:extLst>
            <a:ext uri="{FF2B5EF4-FFF2-40B4-BE49-F238E27FC236}">
              <a16:creationId xmlns:a16="http://schemas.microsoft.com/office/drawing/2014/main" id="{A8FE9AA7-80DF-832E-8620-4DA80E860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71" y="104775"/>
          <a:ext cx="7526894" cy="961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34929</xdr:colOff>
      <xdr:row>41</xdr:row>
      <xdr:rowOff>95250</xdr:rowOff>
    </xdr:from>
    <xdr:to>
      <xdr:col>0</xdr:col>
      <xdr:colOff>7580598</xdr:colOff>
      <xdr:row>79</xdr:row>
      <xdr:rowOff>232263</xdr:rowOff>
    </xdr:to>
    <xdr:pic>
      <xdr:nvPicPr>
        <xdr:cNvPr id="5" name="図 4">
          <a:extLst>
            <a:ext uri="{FF2B5EF4-FFF2-40B4-BE49-F238E27FC236}">
              <a16:creationId xmlns:a16="http://schemas.microsoft.com/office/drawing/2014/main" id="{38CFE875-1ECE-1CCB-EFE8-DDCC835D9D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29" y="10059865"/>
          <a:ext cx="7545669" cy="9324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36089</xdr:colOff>
      <xdr:row>81</xdr:row>
      <xdr:rowOff>56814</xdr:rowOff>
    </xdr:from>
    <xdr:to>
      <xdr:col>0</xdr:col>
      <xdr:colOff>7561380</xdr:colOff>
      <xdr:row>110</xdr:row>
      <xdr:rowOff>148002</xdr:rowOff>
    </xdr:to>
    <xdr:pic>
      <xdr:nvPicPr>
        <xdr:cNvPr id="7" name="図 6">
          <a:extLst>
            <a:ext uri="{FF2B5EF4-FFF2-40B4-BE49-F238E27FC236}">
              <a16:creationId xmlns:a16="http://schemas.microsoft.com/office/drawing/2014/main" id="{8F159244-B1A8-D551-ABA5-24C43EBD72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89" y="19546429"/>
          <a:ext cx="7525291" cy="7081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900545</xdr:colOff>
      <xdr:row>5</xdr:row>
      <xdr:rowOff>34636</xdr:rowOff>
    </xdr:from>
    <xdr:to>
      <xdr:col>7</xdr:col>
      <xdr:colOff>185304</xdr:colOff>
      <xdr:row>8</xdr:row>
      <xdr:rowOff>303933</xdr:rowOff>
    </xdr:to>
    <xdr:sp macro="" textlink="">
      <xdr:nvSpPr>
        <xdr:cNvPr id="2" name="テキスト ボックス 1">
          <a:extLst>
            <a:ext uri="{FF2B5EF4-FFF2-40B4-BE49-F238E27FC236}">
              <a16:creationId xmlns:a16="http://schemas.microsoft.com/office/drawing/2014/main" id="{E41AE62B-FB0A-483C-B17A-18CF51521B44}"/>
            </a:ext>
          </a:extLst>
        </xdr:cNvPr>
        <xdr:cNvSpPr txBox="1"/>
      </xdr:nvSpPr>
      <xdr:spPr>
        <a:xfrm>
          <a:off x="1489363" y="2251363"/>
          <a:ext cx="6991350"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latin typeface="BIZ UDPゴシック" panose="020B0400000000000000" pitchFamily="50" charset="-128"/>
              <a:ea typeface="BIZ UDPゴシック" panose="020B0400000000000000" pitchFamily="50" charset="-128"/>
            </a:rPr>
            <a:t>準備中　</a:t>
          </a:r>
          <a:r>
            <a:rPr kumimoji="1" lang="en-US" altLang="ja-JP" sz="4800">
              <a:latin typeface="BIZ UDPゴシック" panose="020B0400000000000000" pitchFamily="50" charset="-128"/>
              <a:ea typeface="BIZ UDPゴシック" panose="020B0400000000000000" pitchFamily="50" charset="-128"/>
            </a:rPr>
            <a:t>2025.4</a:t>
          </a:r>
          <a:r>
            <a:rPr kumimoji="1" lang="ja-JP" altLang="en-US" sz="4800">
              <a:latin typeface="BIZ UDPゴシック" panose="020B0400000000000000" pitchFamily="50" charset="-128"/>
              <a:ea typeface="BIZ UDPゴシック" panose="020B0400000000000000" pitchFamily="50" charset="-128"/>
            </a:rPr>
            <a:t>改定</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136071</xdr:colOff>
      <xdr:row>58</xdr:row>
      <xdr:rowOff>116066</xdr:rowOff>
    </xdr:from>
    <xdr:to>
      <xdr:col>9</xdr:col>
      <xdr:colOff>600857</xdr:colOff>
      <xdr:row>68</xdr:row>
      <xdr:rowOff>83663</xdr:rowOff>
    </xdr:to>
    <xdr:pic>
      <xdr:nvPicPr>
        <xdr:cNvPr id="31" name="図 30">
          <a:extLst>
            <a:ext uri="{FF2B5EF4-FFF2-40B4-BE49-F238E27FC236}">
              <a16:creationId xmlns:a16="http://schemas.microsoft.com/office/drawing/2014/main" id="{CAC085F2-64B6-14A5-1506-CC8C9C003024}"/>
            </a:ext>
          </a:extLst>
        </xdr:cNvPr>
        <xdr:cNvPicPr>
          <a:picLocks noChangeAspect="1"/>
        </xdr:cNvPicPr>
      </xdr:nvPicPr>
      <xdr:blipFill rotWithShape="1">
        <a:blip xmlns:r="http://schemas.openxmlformats.org/officeDocument/2006/relationships" r:embed="rId1"/>
        <a:srcRect l="2128" t="55086" r="45512" b="11207"/>
        <a:stretch>
          <a:fillRect/>
        </a:stretch>
      </xdr:blipFill>
      <xdr:spPr>
        <a:xfrm>
          <a:off x="136071" y="14403566"/>
          <a:ext cx="6588000" cy="2416883"/>
        </a:xfrm>
        <a:prstGeom prst="rect">
          <a:avLst/>
        </a:prstGeom>
      </xdr:spPr>
    </xdr:pic>
    <xdr:clientData/>
  </xdr:twoCellAnchor>
  <xdr:twoCellAnchor editAs="oneCell">
    <xdr:from>
      <xdr:col>0</xdr:col>
      <xdr:colOff>68407</xdr:colOff>
      <xdr:row>20</xdr:row>
      <xdr:rowOff>5195</xdr:rowOff>
    </xdr:from>
    <xdr:to>
      <xdr:col>9</xdr:col>
      <xdr:colOff>554182</xdr:colOff>
      <xdr:row>29</xdr:row>
      <xdr:rowOff>141938</xdr:rowOff>
    </xdr:to>
    <xdr:pic>
      <xdr:nvPicPr>
        <xdr:cNvPr id="2" name="図 1">
          <a:extLst>
            <a:ext uri="{FF2B5EF4-FFF2-40B4-BE49-F238E27FC236}">
              <a16:creationId xmlns:a16="http://schemas.microsoft.com/office/drawing/2014/main" id="{A70660EE-FE45-40ED-A324-B7B759C3D332}"/>
            </a:ext>
          </a:extLst>
        </xdr:cNvPr>
        <xdr:cNvPicPr>
          <a:picLocks noChangeAspect="1"/>
        </xdr:cNvPicPr>
      </xdr:nvPicPr>
      <xdr:blipFill rotWithShape="1">
        <a:blip xmlns:r="http://schemas.openxmlformats.org/officeDocument/2006/relationships" r:embed="rId2"/>
        <a:srcRect l="941" t="1704"/>
        <a:stretch/>
      </xdr:blipFill>
      <xdr:spPr bwMode="auto">
        <a:xfrm>
          <a:off x="68407" y="4767695"/>
          <a:ext cx="6657975" cy="2279868"/>
        </a:xfrm>
        <a:prstGeom prst="rect">
          <a:avLst/>
        </a:prstGeom>
        <a:ln>
          <a:noFill/>
        </a:ln>
        <a:extLst>
          <a:ext uri="{53640926-AAD7-44D8-BBD7-CCE9431645EC}">
            <a14:shadowObscured xmlns:a14="http://schemas.microsoft.com/office/drawing/2010/main"/>
          </a:ext>
        </a:extLst>
      </xdr:spPr>
    </xdr:pic>
    <xdr:clientData/>
  </xdr:twoCellAnchor>
  <xdr:twoCellAnchor>
    <xdr:from>
      <xdr:col>7</xdr:col>
      <xdr:colOff>314325</xdr:colOff>
      <xdr:row>20</xdr:row>
      <xdr:rowOff>85725</xdr:rowOff>
    </xdr:from>
    <xdr:to>
      <xdr:col>9</xdr:col>
      <xdr:colOff>619125</xdr:colOff>
      <xdr:row>26</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76200</xdr:colOff>
      <xdr:row>26</xdr:row>
      <xdr:rowOff>142875</xdr:rowOff>
    </xdr:from>
    <xdr:to>
      <xdr:col>3</xdr:col>
      <xdr:colOff>295275</xdr:colOff>
      <xdr:row>27</xdr:row>
      <xdr:rowOff>95250</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76200" y="6334125"/>
          <a:ext cx="2276475" cy="1905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314325</xdr:colOff>
      <xdr:row>26</xdr:row>
      <xdr:rowOff>219075</xdr:rowOff>
    </xdr:from>
    <xdr:to>
      <xdr:col>3</xdr:col>
      <xdr:colOff>561975</xdr:colOff>
      <xdr:row>26</xdr:row>
      <xdr:rowOff>228600</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2371725" y="6410325"/>
          <a:ext cx="247650" cy="95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36</xdr:row>
      <xdr:rowOff>0</xdr:rowOff>
    </xdr:from>
    <xdr:to>
      <xdr:col>7</xdr:col>
      <xdr:colOff>124512</xdr:colOff>
      <xdr:row>50</xdr:row>
      <xdr:rowOff>38571</xdr:rowOff>
    </xdr:to>
    <xdr:pic>
      <xdr:nvPicPr>
        <xdr:cNvPr id="6" name="図 5">
          <a:extLst>
            <a:ext uri="{FF2B5EF4-FFF2-40B4-BE49-F238E27FC236}">
              <a16:creationId xmlns:a16="http://schemas.microsoft.com/office/drawing/2014/main" id="{BB625886-9478-4636-814F-A0381E8A7C16}"/>
            </a:ext>
          </a:extLst>
        </xdr:cNvPr>
        <xdr:cNvPicPr>
          <a:picLocks noChangeAspect="1"/>
        </xdr:cNvPicPr>
      </xdr:nvPicPr>
      <xdr:blipFill>
        <a:blip xmlns:r="http://schemas.openxmlformats.org/officeDocument/2006/relationships" r:embed="rId3"/>
        <a:stretch>
          <a:fillRect/>
        </a:stretch>
      </xdr:blipFill>
      <xdr:spPr>
        <a:xfrm>
          <a:off x="0" y="8561294"/>
          <a:ext cx="4909424" cy="3333101"/>
        </a:xfrm>
        <a:prstGeom prst="rect">
          <a:avLst/>
        </a:prstGeom>
      </xdr:spPr>
    </xdr:pic>
    <xdr:clientData/>
  </xdr:twoCellAnchor>
  <xdr:twoCellAnchor>
    <xdr:from>
      <xdr:col>1</xdr:col>
      <xdr:colOff>619125</xdr:colOff>
      <xdr:row>40</xdr:row>
      <xdr:rowOff>66675</xdr:rowOff>
    </xdr:from>
    <xdr:to>
      <xdr:col>2</xdr:col>
      <xdr:colOff>266700</xdr:colOff>
      <xdr:row>41</xdr:row>
      <xdr:rowOff>161925</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304925" y="9591675"/>
          <a:ext cx="333375" cy="3333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104775</xdr:colOff>
      <xdr:row>41</xdr:row>
      <xdr:rowOff>180975</xdr:rowOff>
    </xdr:from>
    <xdr:to>
      <xdr:col>2</xdr:col>
      <xdr:colOff>114300</xdr:colOff>
      <xdr:row>44</xdr:row>
      <xdr:rowOff>66675</xdr:rowOff>
    </xdr:to>
    <xdr:cxnSp macro="">
      <xdr:nvCxnSpPr>
        <xdr:cNvPr id="8" name="直線矢印コネクタ 7">
          <a:extLst>
            <a:ext uri="{FF2B5EF4-FFF2-40B4-BE49-F238E27FC236}">
              <a16:creationId xmlns:a16="http://schemas.microsoft.com/office/drawing/2014/main" id="{227101D9-AF94-409D-97A4-03457B426172}"/>
            </a:ext>
          </a:extLst>
        </xdr:cNvPr>
        <xdr:cNvCxnSpPr/>
      </xdr:nvCxnSpPr>
      <xdr:spPr>
        <a:xfrm flipH="1">
          <a:off x="1476375" y="9944100"/>
          <a:ext cx="9525" cy="6000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390525</xdr:colOff>
      <xdr:row>39</xdr:row>
      <xdr:rowOff>161925</xdr:rowOff>
    </xdr:from>
    <xdr:to>
      <xdr:col>8</xdr:col>
      <xdr:colOff>485884</xdr:colOff>
      <xdr:row>42</xdr:row>
      <xdr:rowOff>219182</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4"/>
        <a:stretch>
          <a:fillRect/>
        </a:stretch>
      </xdr:blipFill>
      <xdr:spPr>
        <a:xfrm>
          <a:off x="5191125" y="9448800"/>
          <a:ext cx="781159" cy="771632"/>
        </a:xfrm>
        <a:prstGeom prst="rect">
          <a:avLst/>
        </a:prstGeom>
      </xdr:spPr>
    </xdr:pic>
    <xdr:clientData/>
  </xdr:twoCellAnchor>
  <xdr:twoCellAnchor>
    <xdr:from>
      <xdr:col>7</xdr:col>
      <xdr:colOff>219076</xdr:colOff>
      <xdr:row>39</xdr:row>
      <xdr:rowOff>0</xdr:rowOff>
    </xdr:from>
    <xdr:to>
      <xdr:col>8</xdr:col>
      <xdr:colOff>666750</xdr:colOff>
      <xdr:row>43</xdr:row>
      <xdr:rowOff>66675</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019676" y="9286875"/>
          <a:ext cx="1133474" cy="10191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100013</xdr:colOff>
      <xdr:row>39</xdr:row>
      <xdr:rowOff>0</xdr:rowOff>
    </xdr:from>
    <xdr:to>
      <xdr:col>8</xdr:col>
      <xdr:colOff>100013</xdr:colOff>
      <xdr:row>40</xdr:row>
      <xdr:rowOff>66675</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471613" y="9286875"/>
          <a:ext cx="4114800" cy="304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100013</xdr:colOff>
      <xdr:row>41</xdr:row>
      <xdr:rowOff>161925</xdr:rowOff>
    </xdr:from>
    <xdr:to>
      <xdr:col>8</xdr:col>
      <xdr:colOff>100013</xdr:colOff>
      <xdr:row>43</xdr:row>
      <xdr:rowOff>66675</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471613" y="9925050"/>
          <a:ext cx="411480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44</xdr:row>
      <xdr:rowOff>57150</xdr:rowOff>
    </xdr:from>
    <xdr:to>
      <xdr:col>9</xdr:col>
      <xdr:colOff>523875</xdr:colOff>
      <xdr:row>47</xdr:row>
      <xdr:rowOff>38100</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67300" y="10534650"/>
          <a:ext cx="16287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xdr:from>
      <xdr:col>0</xdr:col>
      <xdr:colOff>190500</xdr:colOff>
      <xdr:row>46</xdr:row>
      <xdr:rowOff>133350</xdr:rowOff>
    </xdr:from>
    <xdr:to>
      <xdr:col>2</xdr:col>
      <xdr:colOff>495300</xdr:colOff>
      <xdr:row>50</xdr:row>
      <xdr:rowOff>28575</xdr:rowOff>
    </xdr:to>
    <xdr:sp macro="" textlink="">
      <xdr:nvSpPr>
        <xdr:cNvPr id="14" name="テキスト ボックス 13">
          <a:extLst>
            <a:ext uri="{FF2B5EF4-FFF2-40B4-BE49-F238E27FC236}">
              <a16:creationId xmlns:a16="http://schemas.microsoft.com/office/drawing/2014/main" id="{9ADA554A-1CBF-4C47-A4D0-3C0E03E31BA2}"/>
            </a:ext>
          </a:extLst>
        </xdr:cNvPr>
        <xdr:cNvSpPr txBox="1"/>
      </xdr:nvSpPr>
      <xdr:spPr>
        <a:xfrm>
          <a:off x="190500" y="11087100"/>
          <a:ext cx="16764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チェックすると網掛けが解除され、入力できます。</a:t>
          </a:r>
          <a:endParaRPr kumimoji="1" lang="en-US" altLang="ja-JP" sz="1100" kern="1200"/>
        </a:p>
      </xdr:txBody>
    </xdr:sp>
    <xdr:clientData/>
  </xdr:twoCellAnchor>
  <xdr:twoCellAnchor editAs="oneCell">
    <xdr:from>
      <xdr:col>0</xdr:col>
      <xdr:colOff>121102</xdr:colOff>
      <xdr:row>94</xdr:row>
      <xdr:rowOff>142366</xdr:rowOff>
    </xdr:from>
    <xdr:to>
      <xdr:col>9</xdr:col>
      <xdr:colOff>571375</xdr:colOff>
      <xdr:row>105</xdr:row>
      <xdr:rowOff>111914</xdr:rowOff>
    </xdr:to>
    <xdr:pic>
      <xdr:nvPicPr>
        <xdr:cNvPr id="15" name="図 14">
          <a:extLst>
            <a:ext uri="{FF2B5EF4-FFF2-40B4-BE49-F238E27FC236}">
              <a16:creationId xmlns:a16="http://schemas.microsoft.com/office/drawing/2014/main" id="{26D6FB11-6843-4507-9EE7-B1BDF89474FE}"/>
            </a:ext>
          </a:extLst>
        </xdr:cNvPr>
        <xdr:cNvPicPr>
          <a:picLocks noChangeAspect="1"/>
        </xdr:cNvPicPr>
      </xdr:nvPicPr>
      <xdr:blipFill>
        <a:blip xmlns:r="http://schemas.openxmlformats.org/officeDocument/2006/relationships" r:embed="rId5"/>
        <a:stretch>
          <a:fillRect/>
        </a:stretch>
      </xdr:blipFill>
      <xdr:spPr>
        <a:xfrm>
          <a:off x="121102" y="17049241"/>
          <a:ext cx="6622473" cy="2617497"/>
        </a:xfrm>
        <a:prstGeom prst="rect">
          <a:avLst/>
        </a:prstGeom>
      </xdr:spPr>
    </xdr:pic>
    <xdr:clientData/>
  </xdr:twoCellAnchor>
  <xdr:twoCellAnchor editAs="oneCell">
    <xdr:from>
      <xdr:col>0</xdr:col>
      <xdr:colOff>142876</xdr:colOff>
      <xdr:row>79</xdr:row>
      <xdr:rowOff>142875</xdr:rowOff>
    </xdr:from>
    <xdr:to>
      <xdr:col>3</xdr:col>
      <xdr:colOff>561975</xdr:colOff>
      <xdr:row>81</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6"/>
        <a:stretch>
          <a:fillRect/>
        </a:stretch>
      </xdr:blipFill>
      <xdr:spPr>
        <a:xfrm>
          <a:off x="142876" y="13716000"/>
          <a:ext cx="2476499" cy="437229"/>
        </a:xfrm>
        <a:prstGeom prst="rect">
          <a:avLst/>
        </a:prstGeom>
      </xdr:spPr>
    </xdr:pic>
    <xdr:clientData/>
  </xdr:twoCellAnchor>
  <xdr:twoCellAnchor>
    <xdr:from>
      <xdr:col>0</xdr:col>
      <xdr:colOff>171450</xdr:colOff>
      <xdr:row>27</xdr:row>
      <xdr:rowOff>238124</xdr:rowOff>
    </xdr:from>
    <xdr:to>
      <xdr:col>3</xdr:col>
      <xdr:colOff>476249</xdr:colOff>
      <xdr:row>30</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87</xdr:row>
      <xdr:rowOff>180975</xdr:rowOff>
    </xdr:from>
    <xdr:to>
      <xdr:col>6</xdr:col>
      <xdr:colOff>152973</xdr:colOff>
      <xdr:row>89</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7"/>
        <a:stretch>
          <a:fillRect/>
        </a:stretch>
      </xdr:blipFill>
      <xdr:spPr>
        <a:xfrm>
          <a:off x="161925" y="15420975"/>
          <a:ext cx="4105848" cy="476316"/>
        </a:xfrm>
        <a:prstGeom prst="rect">
          <a:avLst/>
        </a:prstGeom>
      </xdr:spPr>
    </xdr:pic>
    <xdr:clientData/>
  </xdr:twoCellAnchor>
  <xdr:twoCellAnchor>
    <xdr:from>
      <xdr:col>4</xdr:col>
      <xdr:colOff>161926</xdr:colOff>
      <xdr:row>87</xdr:row>
      <xdr:rowOff>238124</xdr:rowOff>
    </xdr:from>
    <xdr:to>
      <xdr:col>5</xdr:col>
      <xdr:colOff>581026</xdr:colOff>
      <xdr:row>89</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87</xdr:row>
      <xdr:rowOff>152400</xdr:rowOff>
    </xdr:from>
    <xdr:to>
      <xdr:col>8</xdr:col>
      <xdr:colOff>609600</xdr:colOff>
      <xdr:row>90</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122</xdr:row>
      <xdr:rowOff>171450</xdr:rowOff>
    </xdr:from>
    <xdr:to>
      <xdr:col>3</xdr:col>
      <xdr:colOff>628650</xdr:colOff>
      <xdr:row>124</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6"/>
        <a:srcRect t="16667" r="543"/>
        <a:stretch/>
      </xdr:blipFill>
      <xdr:spPr>
        <a:xfrm>
          <a:off x="114300" y="23774400"/>
          <a:ext cx="2571750" cy="476250"/>
        </a:xfrm>
        <a:prstGeom prst="rect">
          <a:avLst/>
        </a:prstGeom>
      </xdr:spPr>
    </xdr:pic>
    <xdr:clientData/>
  </xdr:twoCellAnchor>
  <xdr:twoCellAnchor editAs="oneCell">
    <xdr:from>
      <xdr:col>0</xdr:col>
      <xdr:colOff>266700</xdr:colOff>
      <xdr:row>110</xdr:row>
      <xdr:rowOff>47625</xdr:rowOff>
    </xdr:from>
    <xdr:to>
      <xdr:col>8</xdr:col>
      <xdr:colOff>53366</xdr:colOff>
      <xdr:row>114</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8"/>
        <a:stretch>
          <a:fillRect/>
        </a:stretch>
      </xdr:blipFill>
      <xdr:spPr>
        <a:xfrm>
          <a:off x="266700" y="20793075"/>
          <a:ext cx="5273066" cy="1085850"/>
        </a:xfrm>
        <a:prstGeom prst="rect">
          <a:avLst/>
        </a:prstGeom>
      </xdr:spPr>
    </xdr:pic>
    <xdr:clientData/>
  </xdr:twoCellAnchor>
  <xdr:twoCellAnchor>
    <xdr:from>
      <xdr:col>0</xdr:col>
      <xdr:colOff>266700</xdr:colOff>
      <xdr:row>110</xdr:row>
      <xdr:rowOff>95250</xdr:rowOff>
    </xdr:from>
    <xdr:to>
      <xdr:col>0</xdr:col>
      <xdr:colOff>619125</xdr:colOff>
      <xdr:row>111</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110</xdr:row>
      <xdr:rowOff>66676</xdr:rowOff>
    </xdr:from>
    <xdr:to>
      <xdr:col>8</xdr:col>
      <xdr:colOff>319088</xdr:colOff>
      <xdr:row>110</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111</xdr:row>
      <xdr:rowOff>228600</xdr:rowOff>
    </xdr:from>
    <xdr:to>
      <xdr:col>8</xdr:col>
      <xdr:colOff>319088</xdr:colOff>
      <xdr:row>114</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110</xdr:row>
      <xdr:rowOff>200024</xdr:rowOff>
    </xdr:from>
    <xdr:to>
      <xdr:col>9</xdr:col>
      <xdr:colOff>38863</xdr:colOff>
      <xdr:row>113</xdr:row>
      <xdr:rowOff>123823</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9"/>
        <a:srcRect r="29596" b="-4167"/>
        <a:stretch/>
      </xdr:blipFill>
      <xdr:spPr>
        <a:xfrm>
          <a:off x="5419726" y="20945474"/>
          <a:ext cx="791337" cy="638175"/>
        </a:xfrm>
        <a:prstGeom prst="rect">
          <a:avLst/>
        </a:prstGeom>
        <a:ln>
          <a:noFill/>
        </a:ln>
      </xdr:spPr>
    </xdr:pic>
    <xdr:clientData/>
  </xdr:twoCellAnchor>
  <xdr:twoCellAnchor>
    <xdr:from>
      <xdr:col>7</xdr:col>
      <xdr:colOff>533400</xdr:colOff>
      <xdr:row>110</xdr:row>
      <xdr:rowOff>66676</xdr:rowOff>
    </xdr:from>
    <xdr:to>
      <xdr:col>9</xdr:col>
      <xdr:colOff>104775</xdr:colOff>
      <xdr:row>114</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316689</xdr:colOff>
      <xdr:row>133</xdr:row>
      <xdr:rowOff>201710</xdr:rowOff>
    </xdr:from>
    <xdr:to>
      <xdr:col>9</xdr:col>
      <xdr:colOff>108565</xdr:colOff>
      <xdr:row>143</xdr:row>
      <xdr:rowOff>201710</xdr:rowOff>
    </xdr:to>
    <xdr:pic>
      <xdr:nvPicPr>
        <xdr:cNvPr id="28" name="図 27">
          <a:extLst>
            <a:ext uri="{FF2B5EF4-FFF2-40B4-BE49-F238E27FC236}">
              <a16:creationId xmlns:a16="http://schemas.microsoft.com/office/drawing/2014/main" id="{9593BE86-07E7-24DD-8804-66712F0C8F7B}"/>
            </a:ext>
          </a:extLst>
        </xdr:cNvPr>
        <xdr:cNvPicPr>
          <a:picLocks noChangeAspect="1"/>
        </xdr:cNvPicPr>
      </xdr:nvPicPr>
      <xdr:blipFill rotWithShape="1">
        <a:blip xmlns:r="http://schemas.openxmlformats.org/officeDocument/2006/relationships" r:embed="rId10"/>
        <a:srcRect l="9502" t="34048" r="28639" b="20414"/>
        <a:stretch/>
      </xdr:blipFill>
      <xdr:spPr>
        <a:xfrm>
          <a:off x="316689" y="26120916"/>
          <a:ext cx="5943905" cy="2353236"/>
        </a:xfrm>
        <a:prstGeom prst="rect">
          <a:avLst/>
        </a:prstGeom>
      </xdr:spPr>
    </xdr:pic>
    <xdr:clientData/>
  </xdr:twoCellAnchor>
  <xdr:twoCellAnchor>
    <xdr:from>
      <xdr:col>2</xdr:col>
      <xdr:colOff>549088</xdr:colOff>
      <xdr:row>132</xdr:row>
      <xdr:rowOff>190504</xdr:rowOff>
    </xdr:from>
    <xdr:to>
      <xdr:col>4</xdr:col>
      <xdr:colOff>627530</xdr:colOff>
      <xdr:row>135</xdr:row>
      <xdr:rowOff>168092</xdr:rowOff>
    </xdr:to>
    <xdr:sp macro="" textlink="">
      <xdr:nvSpPr>
        <xdr:cNvPr id="29" name="楕円 28">
          <a:extLst>
            <a:ext uri="{FF2B5EF4-FFF2-40B4-BE49-F238E27FC236}">
              <a16:creationId xmlns:a16="http://schemas.microsoft.com/office/drawing/2014/main" id="{E5CE1403-E806-AD9C-B0EC-D0B9EF70CD3D}"/>
            </a:ext>
          </a:extLst>
        </xdr:cNvPr>
        <xdr:cNvSpPr/>
      </xdr:nvSpPr>
      <xdr:spPr>
        <a:xfrm>
          <a:off x="1916206" y="25874386"/>
          <a:ext cx="1445559" cy="683559"/>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1</xdr:col>
      <xdr:colOff>323529</xdr:colOff>
      <xdr:row>64</xdr:row>
      <xdr:rowOff>172493</xdr:rowOff>
    </xdr:from>
    <xdr:to>
      <xdr:col>8</xdr:col>
      <xdr:colOff>60031</xdr:colOff>
      <xdr:row>67</xdr:row>
      <xdr:rowOff>190500</xdr:rowOff>
    </xdr:to>
    <xdr:sp macro="" textlink="">
      <xdr:nvSpPr>
        <xdr:cNvPr id="32" name="正方形/長方形 31">
          <a:extLst>
            <a:ext uri="{FF2B5EF4-FFF2-40B4-BE49-F238E27FC236}">
              <a16:creationId xmlns:a16="http://schemas.microsoft.com/office/drawing/2014/main" id="{7CE9E51F-DE15-4FD7-B3AE-A70A7F6AF634}"/>
            </a:ext>
          </a:extLst>
        </xdr:cNvPr>
        <xdr:cNvSpPr/>
      </xdr:nvSpPr>
      <xdr:spPr>
        <a:xfrm>
          <a:off x="1003886" y="15929564"/>
          <a:ext cx="4499002" cy="752793"/>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159283</xdr:colOff>
      <xdr:row>61</xdr:row>
      <xdr:rowOff>201385</xdr:rowOff>
    </xdr:from>
    <xdr:to>
      <xdr:col>2</xdr:col>
      <xdr:colOff>464083</xdr:colOff>
      <xdr:row>64</xdr:row>
      <xdr:rowOff>131269</xdr:rowOff>
    </xdr:to>
    <xdr:sp macro="" textlink="">
      <xdr:nvSpPr>
        <xdr:cNvPr id="34" name="テキスト ボックス 33">
          <a:extLst>
            <a:ext uri="{FF2B5EF4-FFF2-40B4-BE49-F238E27FC236}">
              <a16:creationId xmlns:a16="http://schemas.microsoft.com/office/drawing/2014/main" id="{DE366A7E-406E-4BE7-AC39-30DA50E653CB}"/>
            </a:ext>
          </a:extLst>
        </xdr:cNvPr>
        <xdr:cNvSpPr txBox="1"/>
      </xdr:nvSpPr>
      <xdr:spPr>
        <a:xfrm>
          <a:off x="159283" y="15223671"/>
          <a:ext cx="1665514" cy="664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BIZ UDPゴシック" panose="020B0400000000000000" pitchFamily="50" charset="-128"/>
              <a:ea typeface="BIZ UDPゴシック" panose="020B0400000000000000" pitchFamily="50" charset="-128"/>
            </a:rPr>
            <a:t>チェックすると選択した分野の網掛けが解除され、入力できます。</a:t>
          </a:r>
          <a:endParaRPr kumimoji="1" lang="en-US" altLang="ja-JP"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59710</xdr:colOff>
      <xdr:row>66</xdr:row>
      <xdr:rowOff>36740</xdr:rowOff>
    </xdr:from>
    <xdr:to>
      <xdr:col>9</xdr:col>
      <xdr:colOff>601115</xdr:colOff>
      <xdr:row>68</xdr:row>
      <xdr:rowOff>101173</xdr:rowOff>
    </xdr:to>
    <xdr:sp macro="" textlink="">
      <xdr:nvSpPr>
        <xdr:cNvPr id="35" name="正方形/長方形 34">
          <a:extLst>
            <a:ext uri="{FF2B5EF4-FFF2-40B4-BE49-F238E27FC236}">
              <a16:creationId xmlns:a16="http://schemas.microsoft.com/office/drawing/2014/main" id="{9E045AF2-9B72-4AA7-8AF3-5C39A2FED95D}"/>
            </a:ext>
          </a:extLst>
        </xdr:cNvPr>
        <xdr:cNvSpPr/>
      </xdr:nvSpPr>
      <xdr:spPr>
        <a:xfrm>
          <a:off x="6182924" y="16283669"/>
          <a:ext cx="541405" cy="55429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398929</xdr:colOff>
      <xdr:row>68</xdr:row>
      <xdr:rowOff>89647</xdr:rowOff>
    </xdr:from>
    <xdr:to>
      <xdr:col>9</xdr:col>
      <xdr:colOff>638736</xdr:colOff>
      <xdr:row>70</xdr:row>
      <xdr:rowOff>89647</xdr:rowOff>
    </xdr:to>
    <xdr:sp macro="" textlink="">
      <xdr:nvSpPr>
        <xdr:cNvPr id="38" name="テキスト ボックス 37">
          <a:extLst>
            <a:ext uri="{FF2B5EF4-FFF2-40B4-BE49-F238E27FC236}">
              <a16:creationId xmlns:a16="http://schemas.microsoft.com/office/drawing/2014/main" id="{B62D027F-68F0-4757-970C-45672D34CFAF}"/>
            </a:ext>
          </a:extLst>
        </xdr:cNvPr>
        <xdr:cNvSpPr txBox="1"/>
      </xdr:nvSpPr>
      <xdr:spPr>
        <a:xfrm>
          <a:off x="5183841" y="16181294"/>
          <a:ext cx="1606924" cy="470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latin typeface="BIZ UDPゴシック" panose="020B0400000000000000" pitchFamily="50" charset="-128"/>
              <a:ea typeface="BIZ UDPゴシック" panose="020B0400000000000000" pitchFamily="50" charset="-128"/>
            </a:rPr>
            <a:t>上位３分野の合計点数が表示されます。</a:t>
          </a:r>
          <a:endParaRPr kumimoji="1" lang="en-US" altLang="ja-JP" sz="1000" kern="12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9B98-0078-4BA4-A505-9C464FEE024F}">
  <sheetPr>
    <tabColor theme="8" tint="0.39997558519241921"/>
    <pageSetUpPr fitToPage="1"/>
  </sheetPr>
  <dimension ref="A1:CJ533"/>
  <sheetViews>
    <sheetView showGridLines="0" tabSelected="1" view="pageBreakPreview" zoomScale="55" zoomScaleNormal="70" zoomScaleSheetLayoutView="55" workbookViewId="0">
      <selection activeCell="AJ19" sqref="AJ19"/>
    </sheetView>
  </sheetViews>
  <sheetFormatPr defaultColWidth="4.625" defaultRowHeight="19.5" customHeight="1" x14ac:dyDescent="0.4"/>
  <cols>
    <col min="1" max="1" width="7.75" style="48" customWidth="1"/>
    <col min="2" max="2" width="8.25" style="147" customWidth="1"/>
    <col min="3" max="3" width="2.5" style="48" customWidth="1"/>
    <col min="4" max="4" width="5.125" style="48" customWidth="1"/>
    <col min="5" max="8" width="4.375" style="48" customWidth="1"/>
    <col min="9" max="9" width="2.125" style="48" customWidth="1"/>
    <col min="10" max="10" width="5.75" style="48" customWidth="1"/>
    <col min="11" max="11" width="5.375" style="48" customWidth="1"/>
    <col min="12" max="12" width="11.125" style="48" customWidth="1"/>
    <col min="13" max="13" width="5.375" style="48" customWidth="1"/>
    <col min="14" max="14" width="20.5" style="48" customWidth="1"/>
    <col min="15" max="15" width="23.5" style="48" customWidth="1"/>
    <col min="16" max="16" width="3.75" style="48" customWidth="1"/>
    <col min="17" max="17" width="9.625" style="48" customWidth="1"/>
    <col min="18" max="18" width="10.75" style="149" hidden="1" customWidth="1"/>
    <col min="19" max="19" width="8.25" style="149" customWidth="1"/>
    <col min="20" max="20" width="2.5" style="150" customWidth="1"/>
    <col min="21" max="21" width="5.125" style="148" customWidth="1"/>
    <col min="22" max="25" width="4.375" style="51" customWidth="1"/>
    <col min="26" max="26" width="1.875" style="51" customWidth="1"/>
    <col min="27" max="27" width="5.625" style="51" customWidth="1"/>
    <col min="28" max="28" width="5.5" style="51" customWidth="1"/>
    <col min="29" max="29" width="11.25" style="51" customWidth="1"/>
    <col min="30" max="30" width="5.25" style="51" customWidth="1"/>
    <col min="31" max="31" width="20.375" style="51" customWidth="1"/>
    <col min="32" max="32" width="23.375" style="51" customWidth="1"/>
    <col min="33" max="33" width="3.875" style="51" customWidth="1"/>
    <col min="34" max="34" width="10.25" style="51" customWidth="1"/>
    <col min="35" max="35" width="9.75" style="51" hidden="1" customWidth="1"/>
    <col min="36" max="36" width="7.625" style="51" customWidth="1"/>
    <col min="37" max="37" width="5" style="51" customWidth="1"/>
    <col min="38" max="38" width="4.875" style="51" customWidth="1"/>
    <col min="39" max="39" width="17.375" style="51" customWidth="1"/>
    <col min="40" max="40" width="6.25" style="51" customWidth="1"/>
    <col min="41" max="41" width="21" style="51" customWidth="1"/>
    <col min="42" max="42" width="21.875" style="51" customWidth="1"/>
    <col min="43" max="43" width="4.875" style="51" customWidth="1"/>
    <col min="44" max="44" width="11.25" style="51" customWidth="1"/>
    <col min="45" max="45" width="9.125" style="51" hidden="1" customWidth="1"/>
    <col min="46" max="48" width="9.125" style="51" customWidth="1"/>
    <col min="49" max="49" width="4.875" style="51" customWidth="1"/>
    <col min="50" max="50" width="33" style="51" customWidth="1"/>
    <col min="51" max="51" width="2.375" style="48" customWidth="1"/>
    <col min="52" max="52" width="5.625" style="48" bestFit="1" customWidth="1"/>
    <col min="53" max="53" width="11.125" style="48" customWidth="1"/>
    <col min="54" max="56" width="9.25" style="48" customWidth="1"/>
    <col min="57" max="57" width="6.75" style="48" bestFit="1" customWidth="1"/>
    <col min="58" max="58" width="8.125" style="48" customWidth="1"/>
    <col min="59" max="59" width="4.625" style="48"/>
    <col min="60" max="60" width="10.625" style="48" bestFit="1" customWidth="1"/>
    <col min="61" max="16384" width="4.625" style="48"/>
  </cols>
  <sheetData>
    <row r="1" spans="1:88" s="49" customFormat="1" ht="81.75" customHeight="1" x14ac:dyDescent="0.15">
      <c r="A1" s="1188" t="s">
        <v>862</v>
      </c>
      <c r="B1" s="1189"/>
      <c r="C1" s="1189"/>
      <c r="D1" s="1189"/>
      <c r="E1" s="1189"/>
      <c r="F1" s="1189"/>
      <c r="G1" s="1189"/>
      <c r="H1" s="1189"/>
      <c r="I1" s="1189"/>
      <c r="J1" s="1189"/>
      <c r="K1" s="1189"/>
      <c r="L1" s="1189"/>
      <c r="M1" s="1189"/>
      <c r="N1" s="1189"/>
      <c r="O1" s="1189"/>
      <c r="P1" s="1189"/>
      <c r="Q1" s="1189"/>
      <c r="R1" s="1189"/>
      <c r="S1" s="1189"/>
      <c r="T1" s="1189"/>
      <c r="U1" s="1189"/>
      <c r="V1" s="1189"/>
      <c r="W1" s="1189"/>
      <c r="X1" s="1189"/>
      <c r="Y1" s="1189"/>
      <c r="Z1" s="1189"/>
      <c r="AA1" s="1189"/>
      <c r="AB1" s="1189"/>
      <c r="AC1" s="1189"/>
      <c r="AD1" s="1189"/>
      <c r="AE1" s="1189"/>
      <c r="AF1" s="44"/>
      <c r="AG1" s="45"/>
      <c r="AH1" s="45"/>
      <c r="AI1" s="45"/>
      <c r="AJ1" s="45"/>
      <c r="AK1" s="45"/>
      <c r="AL1" s="45"/>
      <c r="AM1" s="46"/>
      <c r="AN1" s="46"/>
      <c r="AO1" s="46"/>
      <c r="AP1" s="46"/>
      <c r="AQ1" s="46"/>
      <c r="AR1" s="46"/>
      <c r="AS1" s="46"/>
      <c r="AT1" s="46"/>
      <c r="AU1" s="46"/>
      <c r="AV1" s="46"/>
      <c r="AW1" s="46"/>
      <c r="AX1" s="47" t="s">
        <v>1105</v>
      </c>
      <c r="AY1" s="48"/>
      <c r="AZ1" s="48"/>
      <c r="BE1" s="50"/>
      <c r="BF1" s="50"/>
      <c r="BG1" s="51"/>
      <c r="BH1" s="52"/>
    </row>
    <row r="2" spans="1:88" ht="23.25" customHeight="1" x14ac:dyDescent="0.15">
      <c r="A2" s="1003" t="s">
        <v>1101</v>
      </c>
      <c r="B2" s="54"/>
      <c r="C2" s="53"/>
      <c r="D2" s="53"/>
      <c r="E2" s="53"/>
      <c r="F2" s="53"/>
      <c r="G2" s="53"/>
      <c r="H2" s="53"/>
      <c r="I2" s="53"/>
      <c r="J2" s="53"/>
      <c r="K2" s="53"/>
      <c r="L2" s="53"/>
      <c r="M2" s="53"/>
      <c r="N2" s="53"/>
      <c r="O2" s="53"/>
      <c r="P2" s="53"/>
      <c r="Q2" s="53"/>
      <c r="R2" s="55"/>
      <c r="S2" s="55"/>
      <c r="T2" s="53"/>
      <c r="U2" s="56"/>
      <c r="V2" s="53"/>
      <c r="W2" s="53"/>
      <c r="X2" s="53"/>
      <c r="Y2" s="53"/>
      <c r="Z2" s="53"/>
      <c r="AA2" s="53"/>
      <c r="AB2" s="57"/>
      <c r="AC2" s="57"/>
      <c r="AD2" s="57"/>
      <c r="AE2" s="57"/>
      <c r="AF2" s="57"/>
      <c r="AG2" s="57"/>
      <c r="AH2" s="57"/>
      <c r="AI2" s="57"/>
      <c r="AJ2" s="57"/>
      <c r="AK2" s="1008"/>
      <c r="AL2" s="61"/>
      <c r="AM2" s="62" t="s">
        <v>638</v>
      </c>
      <c r="AN2" s="62"/>
      <c r="AO2" s="62"/>
      <c r="AP2" s="62"/>
      <c r="AQ2" s="62"/>
      <c r="AR2" s="62"/>
      <c r="AS2" s="62"/>
      <c r="AT2" s="62"/>
      <c r="AU2" s="63"/>
      <c r="AV2" s="63"/>
      <c r="AW2" s="63"/>
      <c r="AX2" s="63"/>
      <c r="AY2" s="64"/>
      <c r="AZ2" s="1009"/>
      <c r="BD2" s="50"/>
      <c r="BE2" s="58"/>
      <c r="BF2" s="58"/>
      <c r="BG2" s="58"/>
      <c r="BH2" s="58"/>
      <c r="BI2" s="58"/>
      <c r="BJ2" s="59"/>
      <c r="BK2" s="59"/>
      <c r="BL2" s="59"/>
    </row>
    <row r="3" spans="1:88" ht="41.25" customHeight="1" x14ac:dyDescent="0.25">
      <c r="A3" s="1173" t="s">
        <v>1095</v>
      </c>
      <c r="B3" s="1174"/>
      <c r="C3" s="1174"/>
      <c r="D3" s="1174"/>
      <c r="E3" s="1174"/>
      <c r="F3" s="1174"/>
      <c r="G3" s="1174"/>
      <c r="H3" s="1174"/>
      <c r="I3" s="1174"/>
      <c r="J3" s="1175"/>
      <c r="K3" s="1161"/>
      <c r="L3" s="1162"/>
      <c r="M3" s="1162"/>
      <c r="N3" s="1162"/>
      <c r="O3" s="1163"/>
      <c r="P3" s="53"/>
      <c r="Q3" s="60"/>
      <c r="R3" s="55"/>
      <c r="S3" s="1004" t="s">
        <v>1092</v>
      </c>
      <c r="T3" s="53"/>
      <c r="U3" s="56"/>
      <c r="V3" s="53"/>
      <c r="W3" s="53"/>
      <c r="X3" s="53"/>
      <c r="Y3" s="53"/>
      <c r="Z3" s="53"/>
      <c r="AA3" s="53"/>
      <c r="AB3" s="57"/>
      <c r="AC3" s="57"/>
      <c r="AD3" s="57"/>
      <c r="AE3" s="57"/>
      <c r="AF3" s="57"/>
      <c r="AG3" s="57"/>
      <c r="AH3" s="57"/>
      <c r="AI3" s="57"/>
      <c r="AJ3" s="57"/>
      <c r="AK3" s="57"/>
      <c r="AL3" s="76"/>
      <c r="AM3" s="1197" t="s">
        <v>1095</v>
      </c>
      <c r="AN3" s="1198"/>
      <c r="AO3" s="1493"/>
      <c r="AP3" s="1494"/>
      <c r="AQ3" s="1495"/>
      <c r="AR3" s="57"/>
      <c r="AS3" s="102"/>
      <c r="AT3" s="102"/>
      <c r="AU3" s="1006"/>
      <c r="AV3" s="1006"/>
      <c r="AW3" s="1006"/>
      <c r="AX3" s="1006"/>
      <c r="AY3" s="1007"/>
      <c r="BD3" s="50"/>
      <c r="BE3" s="58"/>
      <c r="BF3" s="58"/>
      <c r="BG3" s="58"/>
      <c r="BH3" s="58"/>
      <c r="BI3" s="58"/>
      <c r="BJ3" s="59"/>
      <c r="BK3" s="59"/>
      <c r="BL3" s="59"/>
    </row>
    <row r="4" spans="1:88" ht="40.5" customHeight="1" x14ac:dyDescent="0.15">
      <c r="A4" s="1173" t="s">
        <v>546</v>
      </c>
      <c r="B4" s="1174"/>
      <c r="C4" s="1174"/>
      <c r="D4" s="1174"/>
      <c r="E4" s="1174"/>
      <c r="F4" s="1174"/>
      <c r="G4" s="1174"/>
      <c r="H4" s="1174"/>
      <c r="I4" s="1174"/>
      <c r="J4" s="1175"/>
      <c r="K4" s="1161"/>
      <c r="L4" s="1162"/>
      <c r="M4" s="1162"/>
      <c r="N4" s="1162"/>
      <c r="O4" s="1163"/>
      <c r="P4" s="65"/>
      <c r="Q4" s="53"/>
      <c r="R4" s="66"/>
      <c r="S4" s="1167" t="s">
        <v>176</v>
      </c>
      <c r="T4" s="1168"/>
      <c r="U4" s="1168"/>
      <c r="V4" s="1168"/>
      <c r="W4" s="1168"/>
      <c r="X4" s="1168"/>
      <c r="Y4" s="1168"/>
      <c r="Z4" s="1168"/>
      <c r="AA4" s="1168"/>
      <c r="AB4" s="1169"/>
      <c r="AC4" s="1150"/>
      <c r="AD4" s="1151"/>
      <c r="AE4" s="1152"/>
      <c r="AF4" s="67"/>
      <c r="AG4" s="57"/>
      <c r="AH4" s="1199"/>
      <c r="AI4" s="1199"/>
      <c r="AJ4" s="1199"/>
      <c r="AK4" s="1199"/>
      <c r="AL4" s="69"/>
      <c r="AM4" s="1197" t="s">
        <v>216</v>
      </c>
      <c r="AN4" s="1198"/>
      <c r="AO4" s="1208"/>
      <c r="AP4" s="1209"/>
      <c r="AQ4" s="1210"/>
      <c r="AR4" s="70"/>
      <c r="AS4" s="70"/>
      <c r="AT4" s="1224" t="s">
        <v>176</v>
      </c>
      <c r="AU4" s="1225"/>
      <c r="AV4" s="1225"/>
      <c r="AW4" s="1198"/>
      <c r="AX4" s="182"/>
      <c r="AY4" s="71"/>
      <c r="BD4" s="51"/>
      <c r="BF4" s="58"/>
      <c r="BG4" s="58"/>
      <c r="BH4" s="58"/>
      <c r="BI4" s="58"/>
      <c r="BJ4" s="58"/>
      <c r="BK4" s="59"/>
      <c r="BL4" s="59"/>
      <c r="BM4" s="59"/>
    </row>
    <row r="5" spans="1:88" ht="40.5" customHeight="1" x14ac:dyDescent="0.15">
      <c r="A5" s="1173" t="s">
        <v>180</v>
      </c>
      <c r="B5" s="1174"/>
      <c r="C5" s="1174"/>
      <c r="D5" s="1174"/>
      <c r="E5" s="1174"/>
      <c r="F5" s="1174"/>
      <c r="G5" s="1174"/>
      <c r="H5" s="1174"/>
      <c r="I5" s="1174"/>
      <c r="J5" s="1175"/>
      <c r="K5" s="1161"/>
      <c r="L5" s="1162"/>
      <c r="M5" s="1162"/>
      <c r="N5" s="1162"/>
      <c r="O5" s="1163"/>
      <c r="P5" s="65"/>
      <c r="Q5" s="53"/>
      <c r="R5" s="72"/>
      <c r="S5" s="1170" t="s">
        <v>551</v>
      </c>
      <c r="T5" s="1171"/>
      <c r="U5" s="1171"/>
      <c r="V5" s="1171"/>
      <c r="W5" s="1171"/>
      <c r="X5" s="1171"/>
      <c r="Y5" s="1171"/>
      <c r="Z5" s="1171"/>
      <c r="AA5" s="1171"/>
      <c r="AB5" s="1172"/>
      <c r="AC5" s="1150"/>
      <c r="AD5" s="1151"/>
      <c r="AE5" s="1152"/>
      <c r="AF5" s="67"/>
      <c r="AG5" s="57"/>
      <c r="AH5" s="1199"/>
      <c r="AI5" s="1199"/>
      <c r="AJ5" s="1199"/>
      <c r="AK5" s="1199"/>
      <c r="AL5" s="69"/>
      <c r="AM5" s="1197" t="s">
        <v>180</v>
      </c>
      <c r="AN5" s="1198"/>
      <c r="AO5" s="1208"/>
      <c r="AP5" s="1209"/>
      <c r="AQ5" s="1210"/>
      <c r="AR5" s="70"/>
      <c r="AS5" s="73"/>
      <c r="AT5" s="1224" t="s">
        <v>195</v>
      </c>
      <c r="AU5" s="1225"/>
      <c r="AV5" s="1225"/>
      <c r="AW5" s="1198"/>
      <c r="AX5" s="182"/>
      <c r="AY5" s="71"/>
      <c r="BD5" s="51"/>
      <c r="BF5" s="58"/>
      <c r="BG5" s="58"/>
      <c r="BH5" s="58"/>
      <c r="BI5" s="58"/>
      <c r="BJ5" s="58"/>
      <c r="BK5" s="59"/>
      <c r="BL5" s="59"/>
      <c r="BM5" s="59"/>
    </row>
    <row r="6" spans="1:88" ht="40.5" customHeight="1" x14ac:dyDescent="0.15">
      <c r="A6" s="1173" t="s">
        <v>169</v>
      </c>
      <c r="B6" s="1174"/>
      <c r="C6" s="1174"/>
      <c r="D6" s="1174"/>
      <c r="E6" s="1174"/>
      <c r="F6" s="1174"/>
      <c r="G6" s="1174"/>
      <c r="H6" s="1174"/>
      <c r="I6" s="1174"/>
      <c r="J6" s="1175"/>
      <c r="K6" s="1164"/>
      <c r="L6" s="1165"/>
      <c r="M6" s="1165"/>
      <c r="N6" s="1165"/>
      <c r="O6" s="1166"/>
      <c r="P6" s="65"/>
      <c r="Q6" s="53"/>
      <c r="R6" s="66"/>
      <c r="S6" s="1167" t="s">
        <v>175</v>
      </c>
      <c r="T6" s="1177"/>
      <c r="U6" s="1177"/>
      <c r="V6" s="1177"/>
      <c r="W6" s="1177"/>
      <c r="X6" s="1177"/>
      <c r="Y6" s="1177"/>
      <c r="Z6" s="1177"/>
      <c r="AA6" s="1177"/>
      <c r="AB6" s="1178"/>
      <c r="AC6" s="1150"/>
      <c r="AD6" s="1151"/>
      <c r="AE6" s="1152"/>
      <c r="AF6" s="67"/>
      <c r="AG6" s="57"/>
      <c r="AH6" s="1200"/>
      <c r="AI6" s="1200"/>
      <c r="AJ6" s="1200"/>
      <c r="AK6" s="1200"/>
      <c r="AL6" s="69"/>
      <c r="AM6" s="1197" t="s">
        <v>218</v>
      </c>
      <c r="AN6" s="1198"/>
      <c r="AO6" s="1211"/>
      <c r="AP6" s="1212"/>
      <c r="AQ6" s="1213"/>
      <c r="AR6" s="70"/>
      <c r="AS6" s="73"/>
      <c r="AT6" s="1224" t="s">
        <v>196</v>
      </c>
      <c r="AU6" s="1225"/>
      <c r="AV6" s="1225"/>
      <c r="AW6" s="1198"/>
      <c r="AX6" s="182"/>
      <c r="AY6" s="71"/>
      <c r="BD6" s="51"/>
      <c r="BF6" s="58"/>
      <c r="BG6" s="58"/>
      <c r="BH6" s="58"/>
      <c r="BI6" s="58"/>
      <c r="BJ6" s="58"/>
      <c r="BK6" s="59"/>
      <c r="BL6" s="59"/>
      <c r="BM6" s="59"/>
    </row>
    <row r="7" spans="1:88" ht="40.5" customHeight="1" x14ac:dyDescent="0.15">
      <c r="A7" s="1173" t="s">
        <v>547</v>
      </c>
      <c r="B7" s="1174"/>
      <c r="C7" s="1174"/>
      <c r="D7" s="1174"/>
      <c r="E7" s="1174"/>
      <c r="F7" s="1174"/>
      <c r="G7" s="1174"/>
      <c r="H7" s="1174"/>
      <c r="I7" s="1174"/>
      <c r="J7" s="1175"/>
      <c r="K7" s="1161"/>
      <c r="L7" s="1162"/>
      <c r="M7" s="1162"/>
      <c r="N7" s="1162"/>
      <c r="O7" s="1163"/>
      <c r="P7" s="65"/>
      <c r="Q7" s="53"/>
      <c r="R7" s="72"/>
      <c r="S7" s="1170" t="s">
        <v>552</v>
      </c>
      <c r="T7" s="1171"/>
      <c r="U7" s="1171"/>
      <c r="V7" s="1171"/>
      <c r="W7" s="1171"/>
      <c r="X7" s="1171"/>
      <c r="Y7" s="1171"/>
      <c r="Z7" s="1171"/>
      <c r="AA7" s="1171"/>
      <c r="AB7" s="1172"/>
      <c r="AC7" s="1150"/>
      <c r="AD7" s="1151"/>
      <c r="AE7" s="1152"/>
      <c r="AF7" s="67"/>
      <c r="AG7" s="57"/>
      <c r="AH7" s="1200"/>
      <c r="AI7" s="1200"/>
      <c r="AJ7" s="1200"/>
      <c r="AK7" s="1200"/>
      <c r="AL7" s="69"/>
      <c r="AM7" s="1197" t="s">
        <v>217</v>
      </c>
      <c r="AN7" s="1198"/>
      <c r="AO7" s="1208"/>
      <c r="AP7" s="1209"/>
      <c r="AQ7" s="1210"/>
      <c r="AR7" s="70"/>
      <c r="AS7" s="57"/>
      <c r="AT7" s="1224" t="s">
        <v>197</v>
      </c>
      <c r="AU7" s="1225"/>
      <c r="AV7" s="1225"/>
      <c r="AW7" s="1198"/>
      <c r="AX7" s="182"/>
      <c r="AY7" s="71"/>
      <c r="BD7" s="51"/>
      <c r="BF7" s="58"/>
      <c r="BG7" s="58"/>
      <c r="BH7" s="58"/>
      <c r="BI7" s="58"/>
      <c r="BJ7" s="58"/>
      <c r="BK7" s="59"/>
      <c r="BL7" s="59"/>
      <c r="BM7" s="59"/>
    </row>
    <row r="8" spans="1:88" ht="40.5" customHeight="1" x14ac:dyDescent="0.15">
      <c r="A8" s="1173" t="s">
        <v>548</v>
      </c>
      <c r="B8" s="1174"/>
      <c r="C8" s="1174"/>
      <c r="D8" s="1174"/>
      <c r="E8" s="1174"/>
      <c r="F8" s="1174"/>
      <c r="G8" s="1174"/>
      <c r="H8" s="1174"/>
      <c r="I8" s="1174"/>
      <c r="J8" s="1175"/>
      <c r="K8" s="1153"/>
      <c r="L8" s="1154"/>
      <c r="M8" s="1154"/>
      <c r="N8" s="1154"/>
      <c r="O8" s="1155"/>
      <c r="P8" s="65"/>
      <c r="Q8" s="53"/>
      <c r="R8" s="72"/>
      <c r="S8" s="1179" t="s">
        <v>170</v>
      </c>
      <c r="T8" s="1180"/>
      <c r="U8" s="1180"/>
      <c r="V8" s="1180"/>
      <c r="W8" s="1180"/>
      <c r="X8" s="1180"/>
      <c r="Y8" s="1180"/>
      <c r="Z8" s="1180"/>
      <c r="AA8" s="1180"/>
      <c r="AB8" s="1181"/>
      <c r="AC8" s="75" t="s">
        <v>201</v>
      </c>
      <c r="AD8" s="1307"/>
      <c r="AE8" s="1308"/>
      <c r="AF8" s="67"/>
      <c r="AG8" s="57"/>
      <c r="AH8" s="57"/>
      <c r="AI8" s="57"/>
      <c r="AJ8" s="57"/>
      <c r="AK8" s="57"/>
      <c r="AL8" s="76"/>
      <c r="AM8" s="1197" t="s">
        <v>172</v>
      </c>
      <c r="AN8" s="1198"/>
      <c r="AO8" s="1208"/>
      <c r="AP8" s="1209"/>
      <c r="AQ8" s="1210"/>
      <c r="AR8" s="70"/>
      <c r="AS8" s="57"/>
      <c r="AT8" s="1489" t="s">
        <v>198</v>
      </c>
      <c r="AU8" s="1490"/>
      <c r="AV8" s="1490"/>
      <c r="AW8" s="1013" t="s">
        <v>201</v>
      </c>
      <c r="AX8" s="1015"/>
      <c r="AY8" s="71"/>
      <c r="BD8" s="51"/>
      <c r="BF8" s="58"/>
      <c r="BG8" s="58"/>
      <c r="BH8" s="58"/>
      <c r="BI8" s="58"/>
      <c r="BJ8" s="58"/>
      <c r="BK8" s="59"/>
      <c r="BL8" s="59"/>
      <c r="BM8" s="59"/>
    </row>
    <row r="9" spans="1:88" s="79" customFormat="1" ht="40.5" customHeight="1" x14ac:dyDescent="0.4">
      <c r="A9" s="1173" t="s">
        <v>549</v>
      </c>
      <c r="B9" s="1174"/>
      <c r="C9" s="1174"/>
      <c r="D9" s="1174"/>
      <c r="E9" s="1174"/>
      <c r="F9" s="1174"/>
      <c r="G9" s="1174"/>
      <c r="H9" s="1174"/>
      <c r="I9" s="1174"/>
      <c r="J9" s="1175"/>
      <c r="K9" s="1153"/>
      <c r="L9" s="1154"/>
      <c r="M9" s="1154"/>
      <c r="N9" s="1154"/>
      <c r="O9" s="1155"/>
      <c r="P9" s="77"/>
      <c r="Q9" s="77"/>
      <c r="R9" s="77"/>
      <c r="S9" s="1182"/>
      <c r="T9" s="1183"/>
      <c r="U9" s="1183"/>
      <c r="V9" s="1183"/>
      <c r="W9" s="1183"/>
      <c r="X9" s="1183"/>
      <c r="Y9" s="1183"/>
      <c r="Z9" s="1183"/>
      <c r="AA9" s="1183"/>
      <c r="AB9" s="1184"/>
      <c r="AC9" s="75" t="s">
        <v>202</v>
      </c>
      <c r="AD9" s="1309"/>
      <c r="AE9" s="1310"/>
      <c r="AF9" s="78"/>
      <c r="AL9" s="80"/>
      <c r="AM9" s="1197" t="s">
        <v>177</v>
      </c>
      <c r="AN9" s="1198"/>
      <c r="AO9" s="1208"/>
      <c r="AP9" s="1209"/>
      <c r="AQ9" s="1210"/>
      <c r="AR9" s="70"/>
      <c r="AT9" s="1491"/>
      <c r="AU9" s="1492"/>
      <c r="AV9" s="1492"/>
      <c r="AW9" s="1014" t="s">
        <v>202</v>
      </c>
      <c r="AX9" s="1016"/>
      <c r="AY9" s="81"/>
      <c r="BA9" s="1336"/>
      <c r="BB9" s="1336"/>
      <c r="BD9" s="83"/>
      <c r="BU9" s="83"/>
      <c r="BX9" s="83"/>
    </row>
    <row r="10" spans="1:88" s="79" customFormat="1" ht="40.5" customHeight="1" x14ac:dyDescent="0.4">
      <c r="A10" s="1173" t="s">
        <v>550</v>
      </c>
      <c r="B10" s="1174"/>
      <c r="C10" s="1174"/>
      <c r="D10" s="1174"/>
      <c r="E10" s="1174"/>
      <c r="F10" s="1174"/>
      <c r="G10" s="1174"/>
      <c r="H10" s="1174"/>
      <c r="I10" s="1174"/>
      <c r="J10" s="1175"/>
      <c r="K10" s="1161"/>
      <c r="L10" s="1162"/>
      <c r="M10" s="1162"/>
      <c r="N10" s="1162"/>
      <c r="O10" s="1163"/>
      <c r="P10" s="77"/>
      <c r="Q10" s="77"/>
      <c r="R10" s="77"/>
      <c r="S10" s="1167" t="s">
        <v>184</v>
      </c>
      <c r="T10" s="1190"/>
      <c r="U10" s="1190"/>
      <c r="V10" s="1190"/>
      <c r="W10" s="1190"/>
      <c r="X10" s="1190"/>
      <c r="Y10" s="1190"/>
      <c r="Z10" s="1190"/>
      <c r="AA10" s="1190"/>
      <c r="AB10" s="1190"/>
      <c r="AC10" s="1194"/>
      <c r="AD10" s="1195"/>
      <c r="AE10" s="1196"/>
      <c r="AF10" s="78"/>
      <c r="AL10" s="84"/>
      <c r="AM10" s="1197" t="s">
        <v>219</v>
      </c>
      <c r="AN10" s="1198"/>
      <c r="AO10" s="1208"/>
      <c r="AP10" s="1209"/>
      <c r="AQ10" s="1210"/>
      <c r="AT10" s="1341" t="s">
        <v>276</v>
      </c>
      <c r="AU10" s="1342"/>
      <c r="AV10" s="1342"/>
      <c r="AW10" s="1343"/>
      <c r="AX10" s="1017"/>
      <c r="AY10" s="81"/>
      <c r="BA10" s="82"/>
      <c r="BB10" s="82"/>
      <c r="BD10" s="83"/>
      <c r="BU10" s="83"/>
      <c r="BX10" s="83"/>
    </row>
    <row r="11" spans="1:88" s="79" customFormat="1" ht="21" customHeight="1" x14ac:dyDescent="0.4">
      <c r="A11" s="176" t="s">
        <v>558</v>
      </c>
      <c r="B11" s="85"/>
      <c r="C11" s="85"/>
      <c r="D11" s="85"/>
      <c r="E11" s="85"/>
      <c r="F11" s="85"/>
      <c r="G11" s="85"/>
      <c r="H11" s="85"/>
      <c r="I11" s="85"/>
      <c r="J11" s="85"/>
      <c r="K11" s="86"/>
      <c r="L11" s="65"/>
      <c r="M11" s="65"/>
      <c r="N11" s="65"/>
      <c r="O11" s="65"/>
      <c r="P11" s="77"/>
      <c r="Q11" s="77"/>
      <c r="R11" s="77"/>
      <c r="S11" s="87"/>
      <c r="T11" s="77"/>
      <c r="U11" s="77"/>
      <c r="V11" s="77"/>
      <c r="W11" s="88"/>
      <c r="X11" s="88"/>
      <c r="AE11" s="89"/>
      <c r="AF11" s="78"/>
      <c r="AL11" s="90"/>
      <c r="AM11" s="91"/>
      <c r="AN11" s="91"/>
      <c r="AO11" s="91"/>
      <c r="AP11" s="91"/>
      <c r="AQ11" s="91"/>
      <c r="AR11" s="91"/>
      <c r="AS11" s="91"/>
      <c r="AT11" s="91"/>
      <c r="AU11" s="91"/>
      <c r="AV11" s="91"/>
      <c r="AW11" s="91"/>
      <c r="AX11" s="91"/>
      <c r="AY11" s="92"/>
      <c r="BA11" s="82"/>
      <c r="BB11" s="82"/>
      <c r="BD11" s="83"/>
      <c r="BU11" s="83"/>
      <c r="BX11" s="83"/>
    </row>
    <row r="12" spans="1:88" s="79" customFormat="1" ht="36.75" customHeight="1" x14ac:dyDescent="0.55000000000000004">
      <c r="A12" s="1011" t="s">
        <v>1100</v>
      </c>
      <c r="B12" s="93"/>
      <c r="C12" s="93"/>
      <c r="D12" s="93"/>
      <c r="E12" s="93"/>
      <c r="F12" s="93"/>
      <c r="G12" s="93"/>
      <c r="H12" s="93"/>
      <c r="I12" s="93"/>
      <c r="J12" s="93"/>
      <c r="K12" s="93"/>
      <c r="L12" s="94"/>
      <c r="M12" s="95"/>
      <c r="N12" s="96"/>
      <c r="O12" s="97"/>
      <c r="P12" s="97"/>
      <c r="Q12" s="97"/>
      <c r="R12" s="98"/>
      <c r="S12" s="931" t="s">
        <v>1074</v>
      </c>
      <c r="T12" s="100"/>
      <c r="U12" s="100"/>
      <c r="V12" s="100"/>
      <c r="W12" s="100"/>
      <c r="X12" s="100"/>
      <c r="Y12" s="100"/>
      <c r="Z12" s="100"/>
      <c r="AA12" s="100"/>
      <c r="AB12" s="100"/>
      <c r="AC12" s="100"/>
      <c r="AD12" s="100"/>
      <c r="AE12" s="100"/>
      <c r="AF12" s="101"/>
      <c r="AH12" s="78"/>
      <c r="AI12" s="1199"/>
      <c r="AJ12" s="1199"/>
      <c r="AK12" s="1199"/>
      <c r="AL12" s="1199"/>
      <c r="AM12" s="1200"/>
      <c r="AN12" s="1200"/>
      <c r="AO12" s="1200"/>
      <c r="AP12" s="1200"/>
      <c r="AQ12" s="1200"/>
      <c r="AT12" s="99" t="s">
        <v>183</v>
      </c>
      <c r="AV12" s="102"/>
      <c r="AW12" s="82"/>
      <c r="AX12" s="82"/>
      <c r="AY12" s="83"/>
      <c r="BP12" s="83"/>
      <c r="BS12" s="83"/>
    </row>
    <row r="13" spans="1:88" ht="40.5" customHeight="1" x14ac:dyDescent="0.65">
      <c r="A13" s="1173" t="s">
        <v>179</v>
      </c>
      <c r="B13" s="1176"/>
      <c r="C13" s="1176"/>
      <c r="D13" s="1176"/>
      <c r="E13" s="1176"/>
      <c r="F13" s="1176"/>
      <c r="G13" s="1176"/>
      <c r="H13" s="1176"/>
      <c r="I13" s="1176"/>
      <c r="J13" s="1176"/>
      <c r="K13" s="1201"/>
      <c r="L13" s="1202"/>
      <c r="M13" s="1202"/>
      <c r="N13" s="1202"/>
      <c r="O13" s="1203"/>
      <c r="P13" s="103"/>
      <c r="Q13" s="97"/>
      <c r="R13" s="98"/>
      <c r="S13" s="151" t="s">
        <v>3</v>
      </c>
      <c r="T13" s="104" t="str">
        <f>IF($K$13="銀の認定【新規】 ","銀の認定スケジュールは別途ご確認をお願いいたします。",IF(K13="銀の認定【更新】","銀の認定【更新】は、認定満了日２ヵ月前から申請することができます。","Step1宣言更新は、宣言期間満了日２ヵ月前から申請することができます。"))</f>
        <v>Step1宣言更新は、宣言期間満了日２ヵ月前から申請することができます。</v>
      </c>
      <c r="U13" s="105"/>
      <c r="V13" s="105"/>
      <c r="W13" s="105"/>
      <c r="X13" s="105"/>
      <c r="Y13" s="105"/>
      <c r="Z13" s="105"/>
      <c r="AA13" s="105"/>
      <c r="AB13" s="105"/>
      <c r="AC13" s="105"/>
      <c r="AD13" s="105"/>
      <c r="AE13" s="105"/>
      <c r="AF13" s="106"/>
      <c r="AG13" s="107"/>
      <c r="AH13" s="108"/>
      <c r="AI13" s="109"/>
      <c r="AJ13" s="109"/>
      <c r="AK13" s="109"/>
      <c r="AL13" s="109"/>
      <c r="AM13" s="110"/>
      <c r="AN13" s="110"/>
      <c r="AO13" s="110"/>
      <c r="AP13" s="110"/>
      <c r="AQ13" s="111"/>
      <c r="AR13" s="79"/>
      <c r="AS13" s="112"/>
      <c r="AT13" s="1232" t="s">
        <v>189</v>
      </c>
      <c r="AU13" s="1334"/>
      <c r="AV13" s="1334"/>
      <c r="AW13" s="1335"/>
      <c r="AX13" s="113">
        <f>Q21</f>
        <v>9</v>
      </c>
      <c r="BA13" s="114"/>
      <c r="BB13" s="114"/>
      <c r="BC13" s="114"/>
      <c r="BD13" s="115"/>
      <c r="BE13" s="115"/>
      <c r="BF13" s="115"/>
      <c r="BG13" s="115"/>
      <c r="BH13" s="115"/>
      <c r="BJ13" s="116"/>
      <c r="BK13" s="116"/>
      <c r="BL13" s="116"/>
      <c r="BM13" s="116"/>
      <c r="BN13" s="117"/>
      <c r="BO13" s="117"/>
      <c r="BP13" s="117"/>
      <c r="BQ13" s="118"/>
      <c r="BR13" s="59"/>
      <c r="BS13" s="59"/>
      <c r="BT13" s="59"/>
      <c r="BU13" s="118"/>
      <c r="BV13" s="118"/>
      <c r="BW13" s="118"/>
    </row>
    <row r="14" spans="1:88" ht="40.5" customHeight="1" x14ac:dyDescent="0.65">
      <c r="A14" s="1173" t="s">
        <v>553</v>
      </c>
      <c r="B14" s="1176"/>
      <c r="C14" s="1176"/>
      <c r="D14" s="1176"/>
      <c r="E14" s="1176"/>
      <c r="F14" s="1176"/>
      <c r="G14" s="1176"/>
      <c r="H14" s="1176"/>
      <c r="I14" s="1176"/>
      <c r="J14" s="1204"/>
      <c r="K14" s="1205"/>
      <c r="L14" s="1206"/>
      <c r="M14" s="1206"/>
      <c r="N14" s="1206"/>
      <c r="O14" s="1207"/>
      <c r="P14" s="103"/>
      <c r="Q14" s="97"/>
      <c r="R14" s="98"/>
      <c r="S14" s="152" t="s">
        <v>3</v>
      </c>
      <c r="T14" s="119" t="str">
        <f>IF($K$13="銀の認定【新規】 ","質問項目ごとに取組結果を振り返り、事業主記入欄を使用し採点してください。",IF($K$13="銀の認定【更新】","質問項目ごとに取組結果を振り返り、事業主記入欄を使用し採点してください。","質問項目ごとに取組結果を振り返り、事業主記入欄を使用し採点してください。"))</f>
        <v>質問項目ごとに取組結果を振り返り、事業主記入欄を使用し採点してください。</v>
      </c>
      <c r="U14" s="100"/>
      <c r="V14" s="100"/>
      <c r="W14" s="100"/>
      <c r="X14" s="100"/>
      <c r="Y14" s="100"/>
      <c r="Z14" s="100"/>
      <c r="AA14" s="100"/>
      <c r="AB14" s="100"/>
      <c r="AC14" s="100"/>
      <c r="AD14" s="100"/>
      <c r="AE14" s="100"/>
      <c r="AF14" s="854"/>
      <c r="AG14" s="121"/>
      <c r="AH14" s="78"/>
      <c r="AI14" s="68"/>
      <c r="AJ14" s="68"/>
      <c r="AK14" s="68"/>
      <c r="AL14" s="68"/>
      <c r="AM14" s="74"/>
      <c r="AN14" s="74"/>
      <c r="AO14" s="74"/>
      <c r="AP14" s="74"/>
      <c r="AQ14" s="122"/>
      <c r="AR14" s="79"/>
      <c r="AS14" s="112"/>
      <c r="AT14" s="1232" t="s">
        <v>187</v>
      </c>
      <c r="AU14" s="1334"/>
      <c r="AV14" s="1334"/>
      <c r="AW14" s="1335"/>
      <c r="AX14" s="113" t="str">
        <f>IF(S19="□","",IF(K13="Step1宣言更新","-",AH21))</f>
        <v/>
      </c>
      <c r="BA14" s="114"/>
      <c r="BB14" s="114"/>
      <c r="BC14" s="114"/>
      <c r="BD14" s="123"/>
      <c r="BE14" s="123"/>
      <c r="BF14" s="123"/>
      <c r="BG14" s="123"/>
      <c r="BH14" s="123"/>
      <c r="BJ14" s="116"/>
      <c r="BK14" s="116"/>
      <c r="BL14" s="116"/>
      <c r="BM14" s="116"/>
      <c r="BN14" s="117"/>
      <c r="BO14" s="117"/>
      <c r="BP14" s="117"/>
      <c r="BQ14" s="118"/>
      <c r="BR14" s="59"/>
      <c r="BS14" s="59"/>
      <c r="BT14" s="59"/>
      <c r="BU14" s="118"/>
      <c r="BV14" s="118"/>
      <c r="BW14" s="118"/>
      <c r="BZ14" s="124"/>
      <c r="CA14" s="124"/>
      <c r="CB14" s="124"/>
      <c r="CC14" s="124"/>
      <c r="CD14" s="124"/>
      <c r="CE14" s="124"/>
      <c r="CF14" s="44"/>
    </row>
    <row r="15" spans="1:88" ht="40.5" customHeight="1" x14ac:dyDescent="0.65">
      <c r="A15" s="1173" t="s">
        <v>182</v>
      </c>
      <c r="B15" s="1176"/>
      <c r="C15" s="1176"/>
      <c r="D15" s="1176"/>
      <c r="E15" s="1176"/>
      <c r="F15" s="1176"/>
      <c r="G15" s="1176"/>
      <c r="H15" s="1176"/>
      <c r="I15" s="1176"/>
      <c r="J15" s="1176"/>
      <c r="K15" s="1322"/>
      <c r="L15" s="1323"/>
      <c r="M15" s="1324"/>
      <c r="N15" s="1324"/>
      <c r="O15" s="1325"/>
      <c r="P15" s="97"/>
      <c r="Q15" s="97"/>
      <c r="R15" s="98"/>
      <c r="S15" s="152" t="s">
        <v>3</v>
      </c>
      <c r="T15" s="119" t="s">
        <v>230</v>
      </c>
      <c r="U15" s="100"/>
      <c r="V15" s="100"/>
      <c r="W15" s="100"/>
      <c r="X15" s="100"/>
      <c r="Y15" s="100"/>
      <c r="Z15" s="100"/>
      <c r="AA15" s="100"/>
      <c r="AB15" s="100"/>
      <c r="AC15" s="100"/>
      <c r="AD15" s="100"/>
      <c r="AE15" s="100"/>
      <c r="AF15" s="120"/>
      <c r="AG15" s="121"/>
      <c r="AH15" s="78"/>
      <c r="AI15" s="68"/>
      <c r="AJ15" s="68"/>
      <c r="AK15" s="68"/>
      <c r="AL15" s="68"/>
      <c r="AM15" s="74"/>
      <c r="AN15" s="74"/>
      <c r="AO15" s="74"/>
      <c r="AP15" s="74"/>
      <c r="AQ15" s="122"/>
      <c r="AR15" s="79"/>
      <c r="AS15" s="112"/>
      <c r="AT15" s="1232" t="s">
        <v>188</v>
      </c>
      <c r="AU15" s="1233"/>
      <c r="AV15" s="1233"/>
      <c r="AW15" s="1234"/>
      <c r="AX15" s="113" t="str">
        <f>IF(AJ19="□","",IF($K$13="Step1宣言更新","-",$AR$21))</f>
        <v/>
      </c>
      <c r="AY15" s="114"/>
      <c r="AZ15" s="114"/>
      <c r="BA15" s="124"/>
      <c r="BB15" s="124"/>
      <c r="BC15" s="124"/>
      <c r="BD15" s="124"/>
      <c r="BE15" s="124"/>
      <c r="BG15" s="116"/>
      <c r="BH15" s="116"/>
      <c r="BI15" s="116"/>
      <c r="BJ15" s="116"/>
      <c r="BK15" s="125"/>
      <c r="BL15" s="125"/>
      <c r="BM15" s="125"/>
      <c r="BN15" s="126"/>
      <c r="BO15" s="59"/>
      <c r="BP15" s="59"/>
      <c r="BQ15" s="59"/>
      <c r="BR15" s="126"/>
      <c r="BW15" s="124"/>
      <c r="BX15" s="124"/>
      <c r="BY15" s="124"/>
      <c r="BZ15" s="124"/>
      <c r="CA15" s="124"/>
      <c r="CB15" s="124"/>
      <c r="CC15" s="127"/>
    </row>
    <row r="16" spans="1:88" ht="40.5" customHeight="1" x14ac:dyDescent="0.65">
      <c r="A16" s="1173" t="s">
        <v>554</v>
      </c>
      <c r="B16" s="1176"/>
      <c r="C16" s="1176"/>
      <c r="D16" s="1176"/>
      <c r="E16" s="1176"/>
      <c r="F16" s="1176"/>
      <c r="G16" s="1176"/>
      <c r="H16" s="1176"/>
      <c r="I16" s="1176"/>
      <c r="J16" s="1176"/>
      <c r="K16" s="1191"/>
      <c r="L16" s="1192"/>
      <c r="M16" s="1192"/>
      <c r="N16" s="1192"/>
      <c r="O16" s="1193"/>
      <c r="P16" s="97"/>
      <c r="Q16" s="97"/>
      <c r="R16" s="98"/>
      <c r="S16" s="152" t="s">
        <v>3</v>
      </c>
      <c r="T16" s="119" t="str">
        <f>IF($K$13="銀の認定【新規】","銀の認定初回申請には、この実施結果レポートの提出の他、取組実績のわかる添付資料（エビデンス）が必要です。",IF($K$13="銀の認定【更新】","銀の認定【更新】は、原則、添付資料（エビデンス）の提出は不要です。☞健康保険組合・東京連合会から提出を求めることがあります。","Step1宣言【更新】は、原則、添付資料（エビデンス）の提出は不要です。"))</f>
        <v>Step1宣言【更新】は、原則、添付資料（エビデンス）の提出は不要です。</v>
      </c>
      <c r="U16" s="100"/>
      <c r="V16" s="100"/>
      <c r="W16" s="100"/>
      <c r="X16" s="100"/>
      <c r="Y16" s="100"/>
      <c r="Z16" s="100"/>
      <c r="AA16" s="100"/>
      <c r="AB16" s="100"/>
      <c r="AC16" s="100"/>
      <c r="AD16" s="100"/>
      <c r="AE16" s="100"/>
      <c r="AF16" s="128"/>
      <c r="AG16" s="129"/>
      <c r="AH16" s="129"/>
      <c r="AI16" s="129"/>
      <c r="AJ16" s="129"/>
      <c r="AK16" s="129"/>
      <c r="AL16" s="129"/>
      <c r="AM16" s="129"/>
      <c r="AN16" s="129"/>
      <c r="AO16" s="129"/>
      <c r="AP16" s="129"/>
      <c r="AQ16" s="130"/>
      <c r="AR16" s="129"/>
      <c r="AS16" s="112"/>
      <c r="AT16" s="1232" t="s">
        <v>557</v>
      </c>
      <c r="AU16" s="1233"/>
      <c r="AV16" s="1233"/>
      <c r="AW16" s="1234"/>
      <c r="AX16" s="113" t="str">
        <f>IF(AX15="","",IF(K13="Step1宣言更新","-",IF(AX15&gt;=80,"認定","不認定")))</f>
        <v/>
      </c>
      <c r="AY16" s="118"/>
      <c r="AZ16" s="118"/>
      <c r="BA16" s="118"/>
      <c r="BB16" s="118"/>
      <c r="BE16" s="114"/>
      <c r="BF16" s="114"/>
      <c r="BG16" s="114"/>
      <c r="BH16" s="124"/>
      <c r="BI16" s="124"/>
      <c r="BJ16" s="124"/>
      <c r="BK16" s="124"/>
      <c r="BL16" s="124"/>
      <c r="BN16" s="116"/>
      <c r="BO16" s="116"/>
      <c r="BP16" s="116"/>
      <c r="BQ16" s="116"/>
      <c r="BR16" s="125"/>
      <c r="BS16" s="125"/>
      <c r="BT16" s="125"/>
      <c r="BU16" s="126"/>
      <c r="BV16" s="59"/>
      <c r="BW16" s="59"/>
      <c r="BX16" s="59"/>
      <c r="BY16" s="126"/>
      <c r="CD16" s="124"/>
      <c r="CE16" s="124"/>
      <c r="CF16" s="124"/>
      <c r="CG16" s="124"/>
      <c r="CH16" s="124"/>
      <c r="CI16" s="124"/>
      <c r="CJ16" s="127"/>
    </row>
    <row r="17" spans="1:78" ht="51.75" customHeight="1" x14ac:dyDescent="0.65">
      <c r="A17" s="175" t="s">
        <v>703</v>
      </c>
      <c r="B17" s="131"/>
      <c r="C17" s="123"/>
      <c r="D17" s="123"/>
      <c r="E17" s="123"/>
      <c r="F17" s="123"/>
      <c r="G17" s="123"/>
      <c r="H17" s="123"/>
      <c r="I17" s="123"/>
      <c r="J17" s="123"/>
      <c r="K17" s="123"/>
      <c r="L17" s="123"/>
      <c r="M17" s="123"/>
      <c r="N17" s="97"/>
      <c r="O17" s="97"/>
      <c r="P17" s="97"/>
      <c r="Q17" s="97"/>
      <c r="R17" s="98"/>
      <c r="S17" s="153" t="s">
        <v>3</v>
      </c>
      <c r="T17" s="132" t="s">
        <v>229</v>
      </c>
      <c r="U17" s="133"/>
      <c r="V17" s="133"/>
      <c r="W17" s="133"/>
      <c r="X17" s="133"/>
      <c r="Y17" s="133"/>
      <c r="Z17" s="133"/>
      <c r="AA17" s="133"/>
      <c r="AB17" s="133"/>
      <c r="AC17" s="133"/>
      <c r="AD17" s="133"/>
      <c r="AE17" s="133"/>
      <c r="AF17" s="134"/>
      <c r="AG17" s="134"/>
      <c r="AH17" s="134"/>
      <c r="AI17" s="134"/>
      <c r="AJ17" s="134"/>
      <c r="AK17" s="134"/>
      <c r="AL17" s="134"/>
      <c r="AM17" s="134"/>
      <c r="AN17" s="134"/>
      <c r="AO17" s="134"/>
      <c r="AP17" s="134"/>
      <c r="AQ17" s="135"/>
      <c r="AR17" s="46"/>
      <c r="AS17" s="46"/>
      <c r="AT17" s="1232" t="s">
        <v>365</v>
      </c>
      <c r="AU17" s="1233"/>
      <c r="AV17" s="1233"/>
      <c r="AW17" s="1234"/>
      <c r="AX17" s="181"/>
      <c r="AY17" s="136"/>
      <c r="AZ17" s="136"/>
      <c r="BA17" s="126"/>
      <c r="BB17" s="126"/>
      <c r="BC17" s="126"/>
      <c r="BD17" s="126"/>
      <c r="BE17" s="126"/>
      <c r="BT17" s="124"/>
      <c r="BU17" s="124"/>
      <c r="BV17" s="124"/>
      <c r="BW17" s="124"/>
      <c r="BX17" s="124"/>
      <c r="BY17" s="124"/>
      <c r="BZ17" s="127"/>
    </row>
    <row r="18" spans="1:78" s="145" customFormat="1" ht="42" customHeight="1" thickBot="1" x14ac:dyDescent="0.45">
      <c r="A18" s="137"/>
      <c r="B18" s="138"/>
      <c r="C18" s="137"/>
      <c r="D18" s="137"/>
      <c r="E18" s="137"/>
      <c r="F18" s="137"/>
      <c r="G18" s="137"/>
      <c r="H18" s="137"/>
      <c r="I18" s="137"/>
      <c r="J18" s="137"/>
      <c r="K18" s="137"/>
      <c r="L18" s="137"/>
      <c r="M18" s="137"/>
      <c r="N18" s="137"/>
      <c r="O18" s="137"/>
      <c r="P18" s="137"/>
      <c r="Q18" s="137"/>
      <c r="R18" s="139"/>
      <c r="S18" s="139"/>
      <c r="T18" s="140"/>
      <c r="U18" s="141"/>
      <c r="V18" s="142"/>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26"/>
      <c r="AZ18" s="126"/>
      <c r="BA18" s="126"/>
      <c r="BB18" s="126"/>
      <c r="BC18" s="144"/>
      <c r="BK18" s="146"/>
    </row>
    <row r="19" spans="1:78" s="215" customFormat="1" ht="61.5" customHeight="1" thickBot="1" x14ac:dyDescent="0.55000000000000004">
      <c r="A19" s="210"/>
      <c r="B19" s="1119" t="s">
        <v>181</v>
      </c>
      <c r="C19" s="1120"/>
      <c r="D19" s="1120"/>
      <c r="E19" s="1120"/>
      <c r="F19" s="1120"/>
      <c r="G19" s="1120"/>
      <c r="H19" s="1120"/>
      <c r="I19" s="1120"/>
      <c r="J19" s="1120"/>
      <c r="K19" s="1120"/>
      <c r="L19" s="1120"/>
      <c r="M19" s="1120"/>
      <c r="N19" s="1120"/>
      <c r="O19" s="1120"/>
      <c r="P19" s="1120"/>
      <c r="Q19" s="1121"/>
      <c r="R19" s="211"/>
      <c r="S19" s="855" t="s">
        <v>3</v>
      </c>
      <c r="T19" s="1426" t="str">
        <f>IF(S19="☑","","←入力開始の場合は✓")</f>
        <v>←入力開始の場合は✓</v>
      </c>
      <c r="U19" s="1427"/>
      <c r="V19" s="1427"/>
      <c r="W19" s="1427"/>
      <c r="X19" s="212"/>
      <c r="Y19" s="212"/>
      <c r="Z19" s="212"/>
      <c r="AA19" s="1420" t="s">
        <v>718</v>
      </c>
      <c r="AB19" s="1421"/>
      <c r="AC19" s="1421"/>
      <c r="AD19" s="1421"/>
      <c r="AE19" s="1421"/>
      <c r="AF19" s="1421"/>
      <c r="AG19" s="1421"/>
      <c r="AH19" s="1422"/>
      <c r="AI19" s="213"/>
      <c r="AJ19" s="856" t="s">
        <v>3</v>
      </c>
      <c r="AK19" s="1122" t="s">
        <v>719</v>
      </c>
      <c r="AL19" s="1123"/>
      <c r="AM19" s="1123"/>
      <c r="AN19" s="1123"/>
      <c r="AO19" s="1123"/>
      <c r="AP19" s="1123"/>
      <c r="AQ19" s="1123"/>
      <c r="AR19" s="1123"/>
      <c r="AS19" s="1123"/>
      <c r="AT19" s="1123"/>
      <c r="AU19" s="1123"/>
      <c r="AV19" s="1123"/>
      <c r="AW19" s="1123"/>
      <c r="AX19" s="1124"/>
      <c r="AY19" s="214"/>
    </row>
    <row r="20" spans="1:78" s="215" customFormat="1" ht="20.25" customHeight="1" thickBot="1" x14ac:dyDescent="0.55000000000000004">
      <c r="A20" s="1082" t="s">
        <v>0</v>
      </c>
      <c r="B20" s="1332" t="s">
        <v>200</v>
      </c>
      <c r="C20" s="216"/>
      <c r="D20" s="217"/>
      <c r="E20" s="217"/>
      <c r="F20" s="217"/>
      <c r="G20" s="217"/>
      <c r="H20" s="217"/>
      <c r="I20" s="217"/>
      <c r="J20" s="217"/>
      <c r="K20" s="217"/>
      <c r="L20" s="217"/>
      <c r="M20" s="217"/>
      <c r="N20" s="217"/>
      <c r="O20" s="217"/>
      <c r="P20" s="217"/>
      <c r="Q20" s="218" t="str">
        <f>IF(ISNUMBER(Q21),"","必要項目が正しく選択されていない質問があります")</f>
        <v/>
      </c>
      <c r="R20" s="219"/>
      <c r="S20" s="1403" t="s">
        <v>384</v>
      </c>
      <c r="T20" s="220"/>
      <c r="U20" s="221"/>
      <c r="V20" s="221"/>
      <c r="W20" s="221"/>
      <c r="X20" s="221"/>
      <c r="Y20" s="221"/>
      <c r="Z20" s="221"/>
      <c r="AA20" s="221"/>
      <c r="AB20" s="221"/>
      <c r="AC20" s="221"/>
      <c r="AD20" s="221"/>
      <c r="AE20" s="221"/>
      <c r="AF20" s="221"/>
      <c r="AG20" s="221"/>
      <c r="AH20" s="222" t="str">
        <f>IF(S19="□","",IF(ISNUMBER(AH21),"","必要項目が正しく選択されていない質問があります"))</f>
        <v/>
      </c>
      <c r="AI20" s="223"/>
      <c r="AJ20" s="1393" t="s">
        <v>199</v>
      </c>
      <c r="AK20" s="224"/>
      <c r="AL20" s="225"/>
      <c r="AM20" s="225"/>
      <c r="AN20" s="225"/>
      <c r="AO20" s="225"/>
      <c r="AP20" s="225"/>
      <c r="AQ20" s="225"/>
      <c r="AR20" s="222" t="str">
        <f>IF(ISNUMBER(AR21),"","必要項目が正しく選択されていない質問があります")</f>
        <v/>
      </c>
      <c r="AS20" s="226"/>
      <c r="AT20" s="227"/>
      <c r="AU20" s="228"/>
      <c r="AV20" s="228"/>
      <c r="AW20" s="228"/>
      <c r="AX20" s="229"/>
      <c r="AY20" s="214"/>
    </row>
    <row r="21" spans="1:78" s="147" customFormat="1" ht="59.25" customHeight="1" thickBot="1" x14ac:dyDescent="0.65">
      <c r="A21" s="1083"/>
      <c r="B21" s="1333"/>
      <c r="C21" s="1185" t="s">
        <v>178</v>
      </c>
      <c r="D21" s="1186"/>
      <c r="E21" s="1186"/>
      <c r="F21" s="1186"/>
      <c r="G21" s="1186"/>
      <c r="H21" s="1186"/>
      <c r="I21" s="1186"/>
      <c r="J21" s="1186"/>
      <c r="K21" s="1186"/>
      <c r="L21" s="1186"/>
      <c r="M21" s="1186"/>
      <c r="N21" s="1186"/>
      <c r="O21" s="1186"/>
      <c r="P21" s="1187"/>
      <c r="Q21" s="230">
        <f>Q22+Q246</f>
        <v>9</v>
      </c>
      <c r="R21" s="231"/>
      <c r="S21" s="1404"/>
      <c r="T21" s="1423" t="s">
        <v>728</v>
      </c>
      <c r="U21" s="1424"/>
      <c r="V21" s="1424"/>
      <c r="W21" s="1424"/>
      <c r="X21" s="1424"/>
      <c r="Y21" s="1424"/>
      <c r="Z21" s="1424"/>
      <c r="AA21" s="1424"/>
      <c r="AB21" s="1424"/>
      <c r="AC21" s="1424"/>
      <c r="AD21" s="1424"/>
      <c r="AE21" s="1424"/>
      <c r="AF21" s="1424"/>
      <c r="AG21" s="1425"/>
      <c r="AH21" s="232">
        <f>AH22+AH246</f>
        <v>54</v>
      </c>
      <c r="AI21" s="233"/>
      <c r="AJ21" s="1394"/>
      <c r="AK21" s="1390"/>
      <c r="AL21" s="1391"/>
      <c r="AM21" s="1391"/>
      <c r="AN21" s="1391"/>
      <c r="AO21" s="1391"/>
      <c r="AP21" s="1391"/>
      <c r="AQ21" s="1392"/>
      <c r="AR21" s="232">
        <f>AR22+AR246</f>
        <v>54</v>
      </c>
      <c r="AS21" s="234"/>
      <c r="AT21" s="235"/>
      <c r="AU21" s="236"/>
      <c r="AV21" s="236"/>
      <c r="AW21" s="1230"/>
      <c r="AX21" s="1231"/>
    </row>
    <row r="22" spans="1:78" s="147" customFormat="1" ht="43.5" customHeight="1" thickTop="1" thickBot="1" x14ac:dyDescent="0.65">
      <c r="A22" s="1084"/>
      <c r="B22" s="237" t="s">
        <v>756</v>
      </c>
      <c r="C22" s="238" t="s">
        <v>824</v>
      </c>
      <c r="D22" s="239"/>
      <c r="E22" s="239"/>
      <c r="F22" s="239"/>
      <c r="G22" s="239"/>
      <c r="H22" s="239"/>
      <c r="I22" s="239"/>
      <c r="J22" s="239"/>
      <c r="K22" s="239"/>
      <c r="L22" s="239"/>
      <c r="M22" s="239"/>
      <c r="N22" s="239"/>
      <c r="O22" s="239"/>
      <c r="P22" s="240" t="s">
        <v>821</v>
      </c>
      <c r="Q22" s="241">
        <f>Q37+Q51+Q72+Q97+Q114+Q129+Q142+Q160+Q183+Q199+Q218+Q238</f>
        <v>9</v>
      </c>
      <c r="R22" s="242"/>
      <c r="S22" s="243"/>
      <c r="T22" s="244"/>
      <c r="U22" s="245"/>
      <c r="V22" s="245"/>
      <c r="W22" s="245"/>
      <c r="X22" s="245"/>
      <c r="Y22" s="245"/>
      <c r="Z22" s="245"/>
      <c r="AA22" s="245"/>
      <c r="AB22" s="245"/>
      <c r="AC22" s="245"/>
      <c r="AD22" s="245"/>
      <c r="AE22" s="245"/>
      <c r="AF22" s="245"/>
      <c r="AG22" s="246" t="s">
        <v>821</v>
      </c>
      <c r="AH22" s="241">
        <f>AH37+AH51+AH72+AH97+AH114+AH129+AH142+AH160+AH183+AH199+AH218+AH238</f>
        <v>54</v>
      </c>
      <c r="AI22" s="247"/>
      <c r="AJ22" s="248"/>
      <c r="AK22" s="249"/>
      <c r="AL22" s="249"/>
      <c r="AM22" s="249"/>
      <c r="AN22" s="249"/>
      <c r="AO22" s="249"/>
      <c r="AP22" s="249"/>
      <c r="AQ22" s="246" t="s">
        <v>821</v>
      </c>
      <c r="AR22" s="241">
        <f>AR37+AR51+AR72+AR97+AR114+AR129+AR142+AR160+AR183+AR199+AR218+AR238</f>
        <v>54</v>
      </c>
      <c r="AS22" s="250"/>
      <c r="AT22" s="251" t="s">
        <v>226</v>
      </c>
      <c r="AU22" s="252" t="s">
        <v>228</v>
      </c>
      <c r="AV22" s="252" t="s">
        <v>227</v>
      </c>
      <c r="AW22" s="1456" t="s">
        <v>843</v>
      </c>
      <c r="AX22" s="1457"/>
    </row>
    <row r="23" spans="1:78" ht="29.25" customHeight="1" x14ac:dyDescent="0.4">
      <c r="A23" s="1478" t="s">
        <v>852</v>
      </c>
      <c r="B23" s="1326" t="s">
        <v>50</v>
      </c>
      <c r="C23" s="1331" t="s">
        <v>1079</v>
      </c>
      <c r="D23" s="1127"/>
      <c r="E23" s="1127"/>
      <c r="F23" s="1127"/>
      <c r="G23" s="1127"/>
      <c r="H23" s="1127"/>
      <c r="I23" s="1128"/>
      <c r="J23" s="253"/>
      <c r="K23" s="253"/>
      <c r="L23" s="253"/>
      <c r="M23" s="253"/>
      <c r="N23" s="253"/>
      <c r="O23" s="253"/>
      <c r="P23" s="253"/>
      <c r="Q23" s="254"/>
      <c r="R23" s="255"/>
      <c r="S23" s="1317" t="s">
        <v>231</v>
      </c>
      <c r="T23" s="1363" t="s">
        <v>1079</v>
      </c>
      <c r="U23" s="1405"/>
      <c r="V23" s="1405"/>
      <c r="W23" s="1405"/>
      <c r="X23" s="1405"/>
      <c r="Y23" s="1405"/>
      <c r="Z23" s="1406"/>
      <c r="AA23" s="256" t="s">
        <v>3</v>
      </c>
      <c r="AB23" s="257" t="s">
        <v>866</v>
      </c>
      <c r="AC23" s="258"/>
      <c r="AD23" s="259"/>
      <c r="AE23" s="259"/>
      <c r="AF23" s="259"/>
      <c r="AG23" s="259"/>
      <c r="AH23" s="260"/>
      <c r="AI23" s="261"/>
      <c r="AJ23" s="1314" t="s">
        <v>245</v>
      </c>
      <c r="AK23" s="262" t="s">
        <v>3</v>
      </c>
      <c r="AL23" s="263" t="s">
        <v>239</v>
      </c>
      <c r="AM23" s="258"/>
      <c r="AN23" s="264"/>
      <c r="AO23" s="264"/>
      <c r="AP23" s="264"/>
      <c r="AQ23" s="264"/>
      <c r="AR23" s="265"/>
      <c r="AS23" s="266"/>
      <c r="AT23" s="267"/>
      <c r="AU23" s="267"/>
      <c r="AV23" s="268"/>
      <c r="AW23" s="1339"/>
      <c r="AX23" s="1340"/>
    </row>
    <row r="24" spans="1:78" ht="19.5" customHeight="1" x14ac:dyDescent="0.4">
      <c r="A24" s="1479"/>
      <c r="B24" s="1111"/>
      <c r="C24" s="1158"/>
      <c r="D24" s="1129"/>
      <c r="E24" s="1129"/>
      <c r="F24" s="1129"/>
      <c r="G24" s="1129"/>
      <c r="H24" s="1129"/>
      <c r="I24" s="1130"/>
      <c r="J24" s="269"/>
      <c r="K24" s="269"/>
      <c r="L24" s="269"/>
      <c r="M24" s="269"/>
      <c r="N24" s="269"/>
      <c r="O24" s="269"/>
      <c r="P24" s="269"/>
      <c r="Q24" s="270"/>
      <c r="R24" s="271"/>
      <c r="S24" s="1318"/>
      <c r="T24" s="1025"/>
      <c r="U24" s="1026"/>
      <c r="V24" s="1026"/>
      <c r="W24" s="1026"/>
      <c r="X24" s="1026"/>
      <c r="Y24" s="1026"/>
      <c r="Z24" s="1027"/>
      <c r="AA24" s="273"/>
      <c r="AB24" s="273"/>
      <c r="AC24" s="273"/>
      <c r="AD24" s="273"/>
      <c r="AE24" s="273"/>
      <c r="AF24" s="273"/>
      <c r="AG24" s="273"/>
      <c r="AH24" s="274"/>
      <c r="AI24" s="275"/>
      <c r="AJ24" s="1315"/>
      <c r="AK24" s="273"/>
      <c r="AL24" s="273"/>
      <c r="AM24" s="273"/>
      <c r="AN24" s="273"/>
      <c r="AO24" s="273"/>
      <c r="AP24" s="273"/>
      <c r="AQ24" s="273"/>
      <c r="AR24" s="274"/>
      <c r="AS24" s="275"/>
      <c r="AT24" s="1142">
        <f>Q37</f>
        <v>0</v>
      </c>
      <c r="AU24" s="1142" t="str">
        <f>IF(S19="□","",AH37)</f>
        <v/>
      </c>
      <c r="AV24" s="1139" t="str">
        <f>IF(AJ19="□","",AR37)</f>
        <v/>
      </c>
      <c r="AW24" s="1238" t="s">
        <v>368</v>
      </c>
      <c r="AX24" s="1239"/>
    </row>
    <row r="25" spans="1:78" ht="19.5" customHeight="1" x14ac:dyDescent="0.4">
      <c r="A25" s="1479"/>
      <c r="B25" s="1111"/>
      <c r="C25" s="1158"/>
      <c r="D25" s="1129"/>
      <c r="E25" s="1129"/>
      <c r="F25" s="1129"/>
      <c r="G25" s="1129"/>
      <c r="H25" s="1129"/>
      <c r="I25" s="1130"/>
      <c r="J25" s="1076" t="s">
        <v>71</v>
      </c>
      <c r="K25" s="1056"/>
      <c r="L25" s="1056"/>
      <c r="P25" s="278"/>
      <c r="Q25" s="279"/>
      <c r="R25" s="271"/>
      <c r="S25" s="1318"/>
      <c r="T25" s="1025"/>
      <c r="U25" s="1026"/>
      <c r="V25" s="1026"/>
      <c r="W25" s="1026"/>
      <c r="X25" s="1026"/>
      <c r="Y25" s="1026"/>
      <c r="Z25" s="1027"/>
      <c r="AA25" s="1076" t="s">
        <v>71</v>
      </c>
      <c r="AB25" s="1056"/>
      <c r="AC25" s="1056"/>
      <c r="AD25" s="48"/>
      <c r="AE25" s="48"/>
      <c r="AF25" s="48"/>
      <c r="AG25" s="278"/>
      <c r="AH25" s="279"/>
      <c r="AI25" s="275"/>
      <c r="AJ25" s="1315"/>
      <c r="AK25" s="1056" t="s">
        <v>71</v>
      </c>
      <c r="AL25" s="1056"/>
      <c r="AM25" s="1056"/>
      <c r="AN25" s="48"/>
      <c r="AO25" s="48"/>
      <c r="AP25" s="48"/>
      <c r="AQ25" s="278"/>
      <c r="AR25" s="279"/>
      <c r="AS25" s="275"/>
      <c r="AT25" s="1140"/>
      <c r="AU25" s="1140"/>
      <c r="AV25" s="1140"/>
      <c r="AW25" s="1220"/>
      <c r="AX25" s="1221"/>
    </row>
    <row r="26" spans="1:78" ht="19.5" customHeight="1" x14ac:dyDescent="0.4">
      <c r="A26" s="1479"/>
      <c r="B26" s="1111"/>
      <c r="C26" s="1158"/>
      <c r="D26" s="1129"/>
      <c r="E26" s="1129"/>
      <c r="F26" s="1129"/>
      <c r="G26" s="1129"/>
      <c r="H26" s="1129"/>
      <c r="I26" s="1130"/>
      <c r="J26" s="269"/>
      <c r="K26" s="280"/>
      <c r="L26" s="154"/>
      <c r="M26" s="281" t="s">
        <v>559</v>
      </c>
      <c r="N26" s="278"/>
      <c r="O26" s="278"/>
      <c r="P26" s="278"/>
      <c r="Q26" s="279"/>
      <c r="R26" s="271"/>
      <c r="S26" s="1318"/>
      <c r="T26" s="1025"/>
      <c r="U26" s="1026"/>
      <c r="V26" s="1026"/>
      <c r="W26" s="1026"/>
      <c r="X26" s="1026"/>
      <c r="Y26" s="1026"/>
      <c r="Z26" s="1027"/>
      <c r="AA26" s="269"/>
      <c r="AB26" s="280"/>
      <c r="AC26" s="154"/>
      <c r="AD26" s="282" t="s">
        <v>559</v>
      </c>
      <c r="AE26" s="278"/>
      <c r="AF26" s="278"/>
      <c r="AG26" s="278"/>
      <c r="AH26" s="279"/>
      <c r="AI26" s="275"/>
      <c r="AJ26" s="1315"/>
      <c r="AK26" s="269"/>
      <c r="AL26" s="280"/>
      <c r="AM26" s="154"/>
      <c r="AN26" s="281" t="s">
        <v>232</v>
      </c>
      <c r="AO26" s="278"/>
      <c r="AP26" s="278"/>
      <c r="AQ26" s="278"/>
      <c r="AR26" s="279"/>
      <c r="AS26" s="275"/>
      <c r="AT26" s="1140"/>
      <c r="AU26" s="1140"/>
      <c r="AV26" s="1140"/>
      <c r="AW26" s="1222"/>
      <c r="AX26" s="1223"/>
    </row>
    <row r="27" spans="1:78" ht="19.5" customHeight="1" x14ac:dyDescent="0.15">
      <c r="A27" s="1479"/>
      <c r="B27" s="1111"/>
      <c r="C27" s="1158"/>
      <c r="D27" s="1129"/>
      <c r="E27" s="1129"/>
      <c r="F27" s="1129"/>
      <c r="G27" s="1129"/>
      <c r="H27" s="1129"/>
      <c r="I27" s="1130"/>
      <c r="J27" s="269"/>
      <c r="P27" s="278"/>
      <c r="Q27" s="279"/>
      <c r="R27" s="271"/>
      <c r="S27" s="1318"/>
      <c r="T27" s="1025"/>
      <c r="U27" s="1026"/>
      <c r="V27" s="1026"/>
      <c r="W27" s="1026"/>
      <c r="X27" s="1026"/>
      <c r="Y27" s="1026"/>
      <c r="Z27" s="1027"/>
      <c r="AA27" s="269"/>
      <c r="AB27" s="48"/>
      <c r="AC27" s="48"/>
      <c r="AD27" s="48"/>
      <c r="AE27" s="48"/>
      <c r="AF27" s="48"/>
      <c r="AG27" s="278"/>
      <c r="AH27" s="279"/>
      <c r="AI27" s="275"/>
      <c r="AJ27" s="1315"/>
      <c r="AK27" s="269"/>
      <c r="AL27" s="48"/>
      <c r="AM27" s="48"/>
      <c r="AN27" s="48"/>
      <c r="AO27" s="283" t="s">
        <v>378</v>
      </c>
      <c r="AP27" s="283" t="s">
        <v>379</v>
      </c>
      <c r="AQ27" s="278"/>
      <c r="AR27" s="279"/>
      <c r="AS27" s="275"/>
      <c r="AT27" s="1140"/>
      <c r="AU27" s="1140"/>
      <c r="AV27" s="1140"/>
      <c r="AW27" s="1222"/>
      <c r="AX27" s="1223"/>
    </row>
    <row r="28" spans="1:78" ht="19.5" customHeight="1" x14ac:dyDescent="0.4">
      <c r="A28" s="1479"/>
      <c r="B28" s="1111"/>
      <c r="C28" s="1158"/>
      <c r="D28" s="1129"/>
      <c r="E28" s="1129"/>
      <c r="F28" s="1129"/>
      <c r="G28" s="1129"/>
      <c r="H28" s="1129"/>
      <c r="I28" s="1130"/>
      <c r="J28" s="1428" t="s">
        <v>376</v>
      </c>
      <c r="K28" s="1070"/>
      <c r="L28" s="1070"/>
      <c r="M28" s="1070"/>
      <c r="N28" s="197"/>
      <c r="O28" s="278" t="s">
        <v>233</v>
      </c>
      <c r="P28" s="278"/>
      <c r="Q28" s="279"/>
      <c r="R28" s="271"/>
      <c r="S28" s="1318"/>
      <c r="T28" s="1025"/>
      <c r="U28" s="1026"/>
      <c r="V28" s="1026"/>
      <c r="W28" s="1026"/>
      <c r="X28" s="1026"/>
      <c r="Y28" s="1026"/>
      <c r="Z28" s="1027"/>
      <c r="AA28" s="1428" t="s">
        <v>376</v>
      </c>
      <c r="AB28" s="1429"/>
      <c r="AC28" s="1429"/>
      <c r="AD28" s="1429"/>
      <c r="AE28" s="197"/>
      <c r="AF28" s="278" t="s">
        <v>233</v>
      </c>
      <c r="AG28" s="278"/>
      <c r="AH28" s="279"/>
      <c r="AI28" s="275"/>
      <c r="AJ28" s="1315"/>
      <c r="AK28" s="269"/>
      <c r="AL28" s="285"/>
      <c r="AM28" s="285" t="s">
        <v>376</v>
      </c>
      <c r="AN28" s="286"/>
      <c r="AO28" s="167">
        <f>N28</f>
        <v>0</v>
      </c>
      <c r="AP28" s="168">
        <f>AE28</f>
        <v>0</v>
      </c>
      <c r="AQ28" s="278"/>
      <c r="AR28" s="279"/>
      <c r="AS28" s="275"/>
      <c r="AT28" s="1140"/>
      <c r="AU28" s="1140"/>
      <c r="AV28" s="1140"/>
      <c r="AW28" s="287"/>
      <c r="AX28" s="288"/>
    </row>
    <row r="29" spans="1:78" ht="19.5" customHeight="1" x14ac:dyDescent="0.4">
      <c r="A29" s="1479"/>
      <c r="B29" s="1111"/>
      <c r="C29" s="289"/>
      <c r="D29" s="289"/>
      <c r="E29" s="289"/>
      <c r="F29" s="289"/>
      <c r="G29" s="289"/>
      <c r="H29" s="289"/>
      <c r="I29" s="290"/>
      <c r="J29" s="269"/>
      <c r="P29" s="278"/>
      <c r="Q29" s="279"/>
      <c r="R29" s="271"/>
      <c r="S29" s="1318"/>
      <c r="T29" s="291"/>
      <c r="U29" s="291"/>
      <c r="V29" s="291"/>
      <c r="W29" s="291"/>
      <c r="X29" s="291"/>
      <c r="Y29" s="291"/>
      <c r="Z29" s="292"/>
      <c r="AA29" s="269"/>
      <c r="AB29" s="48"/>
      <c r="AC29" s="48"/>
      <c r="AD29" s="48"/>
      <c r="AE29" s="48"/>
      <c r="AF29" s="48"/>
      <c r="AG29" s="278"/>
      <c r="AH29" s="279"/>
      <c r="AI29" s="275"/>
      <c r="AJ29" s="1315"/>
      <c r="AK29" s="269"/>
      <c r="AL29" s="48"/>
      <c r="AM29" s="48"/>
      <c r="AP29" s="293"/>
      <c r="AQ29" s="278"/>
      <c r="AR29" s="279"/>
      <c r="AS29" s="275"/>
      <c r="AT29" s="1140"/>
      <c r="AU29" s="1140"/>
      <c r="AV29" s="1140"/>
      <c r="AW29" s="1216"/>
      <c r="AX29" s="1215"/>
    </row>
    <row r="30" spans="1:78" ht="19.5" customHeight="1" x14ac:dyDescent="0.4">
      <c r="A30" s="1479"/>
      <c r="B30" s="1111"/>
      <c r="C30" s="289"/>
      <c r="D30" s="1159" t="s">
        <v>731</v>
      </c>
      <c r="E30" s="1160"/>
      <c r="F30" s="1160"/>
      <c r="G30" s="1160"/>
      <c r="H30" s="1160"/>
      <c r="I30" s="290"/>
      <c r="J30" s="1428" t="s">
        <v>375</v>
      </c>
      <c r="K30" s="1070"/>
      <c r="L30" s="1070"/>
      <c r="M30" s="1070"/>
      <c r="N30" s="167"/>
      <c r="O30" s="278" t="s">
        <v>233</v>
      </c>
      <c r="P30" s="278"/>
      <c r="Q30" s="279"/>
      <c r="R30" s="271"/>
      <c r="S30" s="1318"/>
      <c r="T30" s="291"/>
      <c r="U30" s="1159" t="s">
        <v>731</v>
      </c>
      <c r="V30" s="1160"/>
      <c r="W30" s="1160"/>
      <c r="X30" s="1160"/>
      <c r="Y30" s="1160"/>
      <c r="Z30" s="292"/>
      <c r="AA30" s="1428" t="s">
        <v>375</v>
      </c>
      <c r="AB30" s="1070"/>
      <c r="AC30" s="1070"/>
      <c r="AD30" s="1070"/>
      <c r="AE30" s="167"/>
      <c r="AF30" s="278" t="s">
        <v>233</v>
      </c>
      <c r="AG30" s="278"/>
      <c r="AH30" s="279"/>
      <c r="AI30" s="275"/>
      <c r="AJ30" s="1315"/>
      <c r="AK30" s="269"/>
      <c r="AL30" s="294"/>
      <c r="AM30" s="294" t="s">
        <v>375</v>
      </c>
      <c r="AN30" s="286"/>
      <c r="AO30" s="167">
        <f>N30</f>
        <v>0</v>
      </c>
      <c r="AP30" s="168">
        <f>AE30</f>
        <v>0</v>
      </c>
      <c r="AQ30" s="278"/>
      <c r="AR30" s="279"/>
      <c r="AS30" s="275"/>
      <c r="AT30" s="1140"/>
      <c r="AU30" s="1140"/>
      <c r="AV30" s="1140"/>
      <c r="AW30" s="1216"/>
      <c r="AX30" s="1215"/>
    </row>
    <row r="31" spans="1:78" ht="19.5" customHeight="1" x14ac:dyDescent="0.4">
      <c r="A31" s="1479"/>
      <c r="B31" s="1111"/>
      <c r="C31" s="289"/>
      <c r="D31" s="1160"/>
      <c r="E31" s="1160"/>
      <c r="F31" s="1160"/>
      <c r="G31" s="1160"/>
      <c r="H31" s="1160"/>
      <c r="I31" s="290"/>
      <c r="J31" s="269"/>
      <c r="P31" s="278"/>
      <c r="Q31" s="279"/>
      <c r="R31" s="271"/>
      <c r="S31" s="1318"/>
      <c r="T31" s="291"/>
      <c r="U31" s="1160"/>
      <c r="V31" s="1160"/>
      <c r="W31" s="1160"/>
      <c r="X31" s="1160"/>
      <c r="Y31" s="1160"/>
      <c r="Z31" s="292"/>
      <c r="AA31" s="269"/>
      <c r="AB31" s="48"/>
      <c r="AC31" s="48"/>
      <c r="AD31" s="48"/>
      <c r="AE31" s="48"/>
      <c r="AF31" s="48"/>
      <c r="AG31" s="278"/>
      <c r="AH31" s="279"/>
      <c r="AI31" s="275"/>
      <c r="AJ31" s="1315"/>
      <c r="AK31" s="269"/>
      <c r="AL31" s="48"/>
      <c r="AM31" s="48"/>
      <c r="AP31" s="293"/>
      <c r="AQ31" s="278"/>
      <c r="AR31" s="279"/>
      <c r="AS31" s="275"/>
      <c r="AT31" s="1140"/>
      <c r="AU31" s="1140"/>
      <c r="AV31" s="1140"/>
      <c r="AW31" s="1216"/>
      <c r="AX31" s="1215"/>
    </row>
    <row r="32" spans="1:78" ht="19.5" customHeight="1" x14ac:dyDescent="0.4">
      <c r="A32" s="1479"/>
      <c r="B32" s="1111"/>
      <c r="C32" s="289"/>
      <c r="D32" s="1030" t="s">
        <v>157</v>
      </c>
      <c r="E32" s="1031"/>
      <c r="F32" s="1031"/>
      <c r="G32" s="1031"/>
      <c r="H32" s="1031"/>
      <c r="I32" s="290"/>
      <c r="J32" s="1067" t="s">
        <v>234</v>
      </c>
      <c r="K32" s="1070"/>
      <c r="L32" s="1070"/>
      <c r="M32" s="1070"/>
      <c r="N32" s="197">
        <v>0</v>
      </c>
      <c r="O32" s="278" t="s">
        <v>369</v>
      </c>
      <c r="P32" s="269"/>
      <c r="Q32" s="270"/>
      <c r="R32" s="271"/>
      <c r="S32" s="1318"/>
      <c r="T32" s="291"/>
      <c r="U32" s="1030" t="s">
        <v>157</v>
      </c>
      <c r="V32" s="1031"/>
      <c r="W32" s="1031"/>
      <c r="X32" s="1031"/>
      <c r="Y32" s="1031"/>
      <c r="Z32" s="292"/>
      <c r="AA32" s="1067" t="s">
        <v>234</v>
      </c>
      <c r="AB32" s="1070"/>
      <c r="AC32" s="1070"/>
      <c r="AD32" s="1070"/>
      <c r="AE32" s="197"/>
      <c r="AF32" s="278" t="s">
        <v>369</v>
      </c>
      <c r="AG32" s="269"/>
      <c r="AH32" s="270"/>
      <c r="AI32" s="275"/>
      <c r="AJ32" s="1315"/>
      <c r="AK32" s="269"/>
      <c r="AL32" s="1348" t="s">
        <v>234</v>
      </c>
      <c r="AM32" s="1349"/>
      <c r="AN32" s="286"/>
      <c r="AO32" s="167">
        <f>N32</f>
        <v>0</v>
      </c>
      <c r="AP32" s="168">
        <f>AE32</f>
        <v>0</v>
      </c>
      <c r="AQ32" s="269"/>
      <c r="AR32" s="270"/>
      <c r="AS32" s="275"/>
      <c r="AT32" s="1140"/>
      <c r="AU32" s="1140"/>
      <c r="AV32" s="1140"/>
      <c r="AW32" s="1216"/>
      <c r="AX32" s="1215"/>
    </row>
    <row r="33" spans="1:50" ht="19.5" customHeight="1" x14ac:dyDescent="0.4">
      <c r="A33" s="1479"/>
      <c r="B33" s="1111"/>
      <c r="C33" s="289"/>
      <c r="D33" s="1031"/>
      <c r="E33" s="1031"/>
      <c r="F33" s="1031"/>
      <c r="G33" s="1031"/>
      <c r="H33" s="1031"/>
      <c r="I33" s="290"/>
      <c r="J33" s="269"/>
      <c r="M33" s="295" t="s">
        <v>370</v>
      </c>
      <c r="P33" s="269"/>
      <c r="Q33" s="270"/>
      <c r="R33" s="271"/>
      <c r="S33" s="1318"/>
      <c r="T33" s="291"/>
      <c r="U33" s="1031"/>
      <c r="V33" s="1031"/>
      <c r="W33" s="1031"/>
      <c r="X33" s="1031"/>
      <c r="Y33" s="1031"/>
      <c r="Z33" s="292"/>
      <c r="AA33" s="269"/>
      <c r="AB33" s="48"/>
      <c r="AC33" s="48"/>
      <c r="AD33" s="295" t="s">
        <v>370</v>
      </c>
      <c r="AE33" s="48"/>
      <c r="AF33" s="48"/>
      <c r="AG33" s="269"/>
      <c r="AH33" s="270"/>
      <c r="AI33" s="275"/>
      <c r="AJ33" s="1315"/>
      <c r="AK33" s="269"/>
      <c r="AL33" s="48"/>
      <c r="AM33" s="48"/>
      <c r="AN33" s="295"/>
      <c r="AO33" s="296" t="s">
        <v>580</v>
      </c>
      <c r="AP33" s="48"/>
      <c r="AQ33" s="269"/>
      <c r="AR33" s="270"/>
      <c r="AS33" s="275"/>
      <c r="AT33" s="1140"/>
      <c r="AU33" s="1140"/>
      <c r="AV33" s="1140"/>
      <c r="AW33" s="1216"/>
      <c r="AX33" s="1215"/>
    </row>
    <row r="34" spans="1:50" ht="19.5" customHeight="1" x14ac:dyDescent="0.4">
      <c r="A34" s="1479"/>
      <c r="B34" s="1111"/>
      <c r="C34" s="289"/>
      <c r="D34" s="1030" t="s">
        <v>158</v>
      </c>
      <c r="E34" s="1031"/>
      <c r="F34" s="1031"/>
      <c r="G34" s="1031"/>
      <c r="H34" s="1031"/>
      <c r="I34" s="290"/>
      <c r="J34" s="269"/>
      <c r="K34" s="1348" t="s">
        <v>382</v>
      </c>
      <c r="L34" s="1349"/>
      <c r="M34" s="1035"/>
      <c r="N34" s="297" t="str">
        <f>IF(N28=0,"",(N30/(N28-N32)*100))</f>
        <v/>
      </c>
      <c r="O34" s="278" t="s">
        <v>371</v>
      </c>
      <c r="P34" s="269"/>
      <c r="Q34" s="270"/>
      <c r="R34" s="271"/>
      <c r="S34" s="1318"/>
      <c r="T34" s="291"/>
      <c r="U34" s="1030" t="s">
        <v>158</v>
      </c>
      <c r="V34" s="1031"/>
      <c r="W34" s="1031"/>
      <c r="X34" s="1031"/>
      <c r="Y34" s="1031"/>
      <c r="Z34" s="292"/>
      <c r="AA34" s="269"/>
      <c r="AB34" s="1348" t="s">
        <v>382</v>
      </c>
      <c r="AC34" s="1349"/>
      <c r="AD34" s="298"/>
      <c r="AE34" s="297" t="str">
        <f>IF(AE28=0,"",(AE30/(AE28-AE32)*100))</f>
        <v/>
      </c>
      <c r="AF34" s="278" t="s">
        <v>371</v>
      </c>
      <c r="AG34" s="269"/>
      <c r="AH34" s="299"/>
      <c r="AI34" s="275"/>
      <c r="AJ34" s="1315"/>
      <c r="AK34" s="269"/>
      <c r="AL34" s="1348" t="s">
        <v>382</v>
      </c>
      <c r="AM34" s="1349"/>
      <c r="AN34" s="298"/>
      <c r="AO34" s="853" t="str">
        <f>N34</f>
        <v/>
      </c>
      <c r="AP34" s="184" t="str">
        <f>AE34</f>
        <v/>
      </c>
      <c r="AQ34" s="269" t="s">
        <v>377</v>
      </c>
      <c r="AR34" s="270"/>
      <c r="AS34" s="275"/>
      <c r="AT34" s="1140"/>
      <c r="AU34" s="1140"/>
      <c r="AV34" s="1140"/>
      <c r="AW34" s="1216"/>
      <c r="AX34" s="1215"/>
    </row>
    <row r="35" spans="1:50" ht="19.5" customHeight="1" x14ac:dyDescent="0.4">
      <c r="A35" s="1479"/>
      <c r="B35" s="1111"/>
      <c r="C35" s="289"/>
      <c r="D35" s="1031"/>
      <c r="E35" s="1031"/>
      <c r="F35" s="1031"/>
      <c r="G35" s="1031"/>
      <c r="H35" s="1031"/>
      <c r="I35" s="290"/>
      <c r="J35" s="269"/>
      <c r="N35" s="300" t="s">
        <v>725</v>
      </c>
      <c r="P35" s="269"/>
      <c r="Q35" s="270"/>
      <c r="R35" s="271"/>
      <c r="S35" s="1318"/>
      <c r="T35" s="291"/>
      <c r="U35" s="1031"/>
      <c r="V35" s="1031"/>
      <c r="W35" s="1031"/>
      <c r="X35" s="1031"/>
      <c r="Y35" s="1031"/>
      <c r="Z35" s="292"/>
      <c r="AA35" s="269"/>
      <c r="AB35" s="48"/>
      <c r="AC35" s="48"/>
      <c r="AD35" s="48"/>
      <c r="AE35" s="300" t="s">
        <v>725</v>
      </c>
      <c r="AF35" s="48"/>
      <c r="AG35" s="269"/>
      <c r="AH35" s="299"/>
      <c r="AI35" s="275"/>
      <c r="AJ35" s="1315"/>
      <c r="AK35" s="269"/>
      <c r="AL35" s="48"/>
      <c r="AM35" s="48"/>
      <c r="AN35" s="295"/>
      <c r="AO35" s="300"/>
      <c r="AP35" s="48"/>
      <c r="AQ35" s="269"/>
      <c r="AR35" s="270"/>
      <c r="AS35" s="275"/>
      <c r="AT35" s="1140"/>
      <c r="AU35" s="1140"/>
      <c r="AV35" s="1140"/>
      <c r="AW35" s="1216"/>
      <c r="AX35" s="1215"/>
    </row>
    <row r="36" spans="1:50" ht="19.5" customHeight="1" x14ac:dyDescent="0.3">
      <c r="A36" s="1479"/>
      <c r="B36" s="1111"/>
      <c r="C36" s="289"/>
      <c r="D36" s="289"/>
      <c r="E36" s="289"/>
      <c r="F36" s="289"/>
      <c r="G36" s="289"/>
      <c r="H36" s="289"/>
      <c r="I36" s="290"/>
      <c r="J36" s="301" t="s">
        <v>73</v>
      </c>
      <c r="K36" s="148"/>
      <c r="L36" s="302"/>
      <c r="M36" s="303"/>
      <c r="N36" s="148"/>
      <c r="O36" s="304"/>
      <c r="P36" s="304"/>
      <c r="Q36" s="305" t="str">
        <f>IF(ISNUMBER(Q37),"","点数が入力されていません")</f>
        <v>点数が入力されていません</v>
      </c>
      <c r="R36" s="271"/>
      <c r="S36" s="1318"/>
      <c r="T36" s="291"/>
      <c r="U36" s="291"/>
      <c r="V36" s="291"/>
      <c r="W36" s="291"/>
      <c r="X36" s="291"/>
      <c r="Y36" s="291"/>
      <c r="Z36" s="292"/>
      <c r="AA36" s="301" t="s">
        <v>73</v>
      </c>
      <c r="AB36" s="148"/>
      <c r="AC36" s="302"/>
      <c r="AD36" s="303"/>
      <c r="AE36" s="148"/>
      <c r="AF36" s="304"/>
      <c r="AG36" s="304"/>
      <c r="AH36" s="305" t="str">
        <f>IF(ISNUMBER(AH37),"","点数が入力されていません")</f>
        <v/>
      </c>
      <c r="AI36" s="275"/>
      <c r="AJ36" s="1315"/>
      <c r="AK36" s="148" t="s">
        <v>73</v>
      </c>
      <c r="AL36" s="148"/>
      <c r="AM36" s="302"/>
      <c r="AN36" s="303"/>
      <c r="AO36" s="148"/>
      <c r="AP36" s="304"/>
      <c r="AQ36" s="304"/>
      <c r="AR36" s="305" t="str">
        <f>IF(ISNUMBER(AR37),"","点数が入力されていません")</f>
        <v/>
      </c>
      <c r="AS36" s="275"/>
      <c r="AT36" s="1140"/>
      <c r="AU36" s="1140"/>
      <c r="AV36" s="1140"/>
      <c r="AW36" s="1216"/>
      <c r="AX36" s="1215"/>
    </row>
    <row r="37" spans="1:50" ht="39" customHeight="1" x14ac:dyDescent="0.25">
      <c r="A37" s="1479"/>
      <c r="B37" s="1111"/>
      <c r="C37" s="289"/>
      <c r="D37" s="289"/>
      <c r="E37" s="289"/>
      <c r="F37" s="289"/>
      <c r="G37" s="289"/>
      <c r="H37" s="289"/>
      <c r="I37" s="290"/>
      <c r="J37" s="301"/>
      <c r="K37" s="1020"/>
      <c r="L37" s="1021"/>
      <c r="M37" s="1021"/>
      <c r="N37" s="1021"/>
      <c r="O37" s="306"/>
      <c r="P37" s="307" t="s">
        <v>555</v>
      </c>
      <c r="Q37" s="155"/>
      <c r="R37" s="271"/>
      <c r="S37" s="1318"/>
      <c r="T37" s="291"/>
      <c r="U37" s="291"/>
      <c r="V37" s="291"/>
      <c r="W37" s="291"/>
      <c r="X37" s="291"/>
      <c r="Y37" s="291"/>
      <c r="Z37" s="292"/>
      <c r="AA37" s="301"/>
      <c r="AB37" s="1020"/>
      <c r="AC37" s="1021"/>
      <c r="AD37" s="1021"/>
      <c r="AE37" s="1021"/>
      <c r="AF37" s="308"/>
      <c r="AG37" s="307" t="s">
        <v>555</v>
      </c>
      <c r="AH37" s="201">
        <v>20</v>
      </c>
      <c r="AI37" s="275"/>
      <c r="AJ37" s="1315"/>
      <c r="AK37" s="148"/>
      <c r="AL37" s="1020"/>
      <c r="AM37" s="1020"/>
      <c r="AN37" s="1020"/>
      <c r="AO37" s="1020"/>
      <c r="AP37" s="1020"/>
      <c r="AQ37" s="304"/>
      <c r="AR37" s="200">
        <v>20</v>
      </c>
      <c r="AS37" s="275"/>
      <c r="AT37" s="1140"/>
      <c r="AU37" s="1140"/>
      <c r="AV37" s="1140"/>
      <c r="AW37" s="1216"/>
      <c r="AX37" s="1215"/>
    </row>
    <row r="38" spans="1:50" ht="15.75" customHeight="1" x14ac:dyDescent="0.15">
      <c r="A38" s="1479"/>
      <c r="B38" s="1327"/>
      <c r="C38" s="310"/>
      <c r="D38" s="310"/>
      <c r="E38" s="310"/>
      <c r="F38" s="310"/>
      <c r="G38" s="310"/>
      <c r="H38" s="310"/>
      <c r="I38" s="311"/>
      <c r="J38" s="312"/>
      <c r="K38" s="312"/>
      <c r="L38" s="312"/>
      <c r="M38" s="312"/>
      <c r="N38" s="312"/>
      <c r="O38" s="312"/>
      <c r="P38" s="312"/>
      <c r="Q38" s="313" t="s">
        <v>1</v>
      </c>
      <c r="R38" s="314"/>
      <c r="S38" s="1319"/>
      <c r="T38" s="315"/>
      <c r="U38" s="315"/>
      <c r="V38" s="315"/>
      <c r="W38" s="315"/>
      <c r="X38" s="315"/>
      <c r="Y38" s="315"/>
      <c r="Z38" s="316"/>
      <c r="AA38" s="312"/>
      <c r="AB38" s="312"/>
      <c r="AC38" s="312"/>
      <c r="AD38" s="312"/>
      <c r="AE38" s="312"/>
      <c r="AF38" s="312"/>
      <c r="AG38" s="312"/>
      <c r="AH38" s="317" t="s">
        <v>1</v>
      </c>
      <c r="AI38" s="318"/>
      <c r="AJ38" s="1316"/>
      <c r="AK38" s="312"/>
      <c r="AL38" s="312"/>
      <c r="AM38" s="312"/>
      <c r="AN38" s="312"/>
      <c r="AO38" s="312"/>
      <c r="AP38" s="312"/>
      <c r="AQ38" s="312"/>
      <c r="AR38" s="317" t="s">
        <v>1</v>
      </c>
      <c r="AS38" s="318"/>
      <c r="AT38" s="1141"/>
      <c r="AU38" s="1141"/>
      <c r="AV38" s="1141"/>
      <c r="AW38" s="319"/>
      <c r="AX38" s="320"/>
    </row>
    <row r="39" spans="1:50" ht="29.25" customHeight="1" x14ac:dyDescent="0.4">
      <c r="A39" s="1479"/>
      <c r="B39" s="1328" t="s">
        <v>51</v>
      </c>
      <c r="C39" s="1109" t="s">
        <v>1080</v>
      </c>
      <c r="D39" s="1156"/>
      <c r="E39" s="1156"/>
      <c r="F39" s="1156"/>
      <c r="G39" s="1156"/>
      <c r="H39" s="1156"/>
      <c r="I39" s="1157"/>
      <c r="J39" s="321" t="s">
        <v>374</v>
      </c>
      <c r="K39" s="322"/>
      <c r="L39" s="322"/>
      <c r="M39" s="322"/>
      <c r="N39" s="322"/>
      <c r="O39" s="322"/>
      <c r="P39" s="322"/>
      <c r="Q39" s="323"/>
      <c r="R39" s="271"/>
      <c r="S39" s="1395" t="s">
        <v>367</v>
      </c>
      <c r="T39" s="1022" t="s">
        <v>1081</v>
      </c>
      <c r="U39" s="1398"/>
      <c r="V39" s="1398"/>
      <c r="W39" s="1398"/>
      <c r="X39" s="1398"/>
      <c r="Y39" s="1398"/>
      <c r="Z39" s="1399"/>
      <c r="AA39" s="324" t="s">
        <v>3</v>
      </c>
      <c r="AB39" s="325" t="s">
        <v>866</v>
      </c>
      <c r="AC39" s="326"/>
      <c r="AD39" s="327"/>
      <c r="AE39" s="327"/>
      <c r="AF39" s="327"/>
      <c r="AG39" s="327"/>
      <c r="AH39" s="328"/>
      <c r="AI39" s="275"/>
      <c r="AJ39" s="1064" t="s">
        <v>380</v>
      </c>
      <c r="AK39" s="329" t="s">
        <v>3</v>
      </c>
      <c r="AL39" s="330" t="s">
        <v>239</v>
      </c>
      <c r="AM39" s="326"/>
      <c r="AN39" s="331"/>
      <c r="AO39" s="331"/>
      <c r="AP39" s="331"/>
      <c r="AQ39" s="331"/>
      <c r="AR39" s="332"/>
      <c r="AS39" s="275"/>
      <c r="AT39" s="333"/>
      <c r="AU39" s="333"/>
      <c r="AV39" s="334"/>
      <c r="AW39" s="335"/>
      <c r="AX39" s="336"/>
    </row>
    <row r="40" spans="1:50" ht="29.25" customHeight="1" x14ac:dyDescent="0.4">
      <c r="A40" s="1479"/>
      <c r="B40" s="1329"/>
      <c r="C40" s="1158"/>
      <c r="D40" s="1129"/>
      <c r="E40" s="1129"/>
      <c r="F40" s="1129"/>
      <c r="G40" s="1129"/>
      <c r="H40" s="1129"/>
      <c r="I40" s="1130"/>
      <c r="J40" s="337" t="s">
        <v>240</v>
      </c>
      <c r="K40" s="338"/>
      <c r="L40" s="338"/>
      <c r="M40" s="338"/>
      <c r="N40" s="338"/>
      <c r="O40" s="338"/>
      <c r="P40" s="338"/>
      <c r="Q40" s="339"/>
      <c r="R40" s="271"/>
      <c r="S40" s="1396"/>
      <c r="T40" s="1400"/>
      <c r="U40" s="1401"/>
      <c r="V40" s="1401"/>
      <c r="W40" s="1401"/>
      <c r="X40" s="1401"/>
      <c r="Y40" s="1401"/>
      <c r="Z40" s="1402"/>
      <c r="AA40" s="340"/>
      <c r="AB40" s="273"/>
      <c r="AC40" s="273"/>
      <c r="AD40" s="273"/>
      <c r="AE40" s="273"/>
      <c r="AF40" s="273"/>
      <c r="AG40" s="273"/>
      <c r="AH40" s="274"/>
      <c r="AI40" s="275"/>
      <c r="AJ40" s="1388"/>
      <c r="AK40" s="273"/>
      <c r="AL40" s="273"/>
      <c r="AM40" s="273"/>
      <c r="AN40" s="273"/>
      <c r="AO40" s="273"/>
      <c r="AP40" s="273"/>
      <c r="AQ40" s="273"/>
      <c r="AR40" s="274"/>
      <c r="AS40" s="275"/>
      <c r="AT40" s="1142">
        <f>Q51</f>
        <v>0</v>
      </c>
      <c r="AU40" s="1142" t="str">
        <f>IF(S19="□","",AH51)</f>
        <v/>
      </c>
      <c r="AV40" s="1139" t="str">
        <f>IF(AJ19="□","",AR51)</f>
        <v/>
      </c>
      <c r="AW40" s="1238" t="s">
        <v>368</v>
      </c>
      <c r="AX40" s="1239"/>
    </row>
    <row r="41" spans="1:50" ht="19.5" customHeight="1" x14ac:dyDescent="0.4">
      <c r="A41" s="1479"/>
      <c r="B41" s="1329"/>
      <c r="C41" s="1158"/>
      <c r="D41" s="1129"/>
      <c r="E41" s="1129"/>
      <c r="F41" s="1129"/>
      <c r="G41" s="1129"/>
      <c r="H41" s="1129"/>
      <c r="I41" s="1130"/>
      <c r="J41" s="1076" t="s">
        <v>71</v>
      </c>
      <c r="K41" s="1056"/>
      <c r="L41" s="1056"/>
      <c r="M41" s="338"/>
      <c r="N41" s="338"/>
      <c r="O41" s="338"/>
      <c r="P41" s="338"/>
      <c r="Q41" s="339"/>
      <c r="R41" s="271"/>
      <c r="S41" s="1396"/>
      <c r="T41" s="1400"/>
      <c r="U41" s="1401"/>
      <c r="V41" s="1401"/>
      <c r="W41" s="1401"/>
      <c r="X41" s="1401"/>
      <c r="Y41" s="1401"/>
      <c r="Z41" s="1402"/>
      <c r="AA41" s="1076" t="s">
        <v>71</v>
      </c>
      <c r="AB41" s="1056"/>
      <c r="AC41" s="1056"/>
      <c r="AD41" s="338"/>
      <c r="AE41" s="338"/>
      <c r="AF41" s="338"/>
      <c r="AG41" s="338"/>
      <c r="AH41" s="339"/>
      <c r="AI41" s="275"/>
      <c r="AJ41" s="1388"/>
      <c r="AK41" s="1056" t="s">
        <v>71</v>
      </c>
      <c r="AL41" s="1056"/>
      <c r="AM41" s="1056"/>
      <c r="AN41" s="338"/>
      <c r="AO41" s="338"/>
      <c r="AP41" s="338"/>
      <c r="AQ41" s="338"/>
      <c r="AR41" s="339"/>
      <c r="AS41" s="275"/>
      <c r="AT41" s="1140"/>
      <c r="AU41" s="1140"/>
      <c r="AV41" s="1140"/>
      <c r="AW41" s="1220"/>
      <c r="AX41" s="1221"/>
    </row>
    <row r="42" spans="1:50" ht="19.5" customHeight="1" x14ac:dyDescent="0.4">
      <c r="A42" s="1479"/>
      <c r="B42" s="1329"/>
      <c r="C42" s="1158"/>
      <c r="D42" s="1129"/>
      <c r="E42" s="1129"/>
      <c r="F42" s="1129"/>
      <c r="G42" s="1129"/>
      <c r="H42" s="1129"/>
      <c r="I42" s="1130"/>
      <c r="J42" s="338"/>
      <c r="K42" s="338"/>
      <c r="L42" s="154"/>
      <c r="M42" s="341" t="s">
        <v>236</v>
      </c>
      <c r="N42" s="338"/>
      <c r="O42" s="338"/>
      <c r="P42" s="338"/>
      <c r="Q42" s="339"/>
      <c r="R42" s="271"/>
      <c r="S42" s="1396"/>
      <c r="T42" s="1400"/>
      <c r="U42" s="1401"/>
      <c r="V42" s="1401"/>
      <c r="W42" s="1401"/>
      <c r="X42" s="1401"/>
      <c r="Y42" s="1401"/>
      <c r="Z42" s="1402"/>
      <c r="AA42" s="338"/>
      <c r="AB42" s="338"/>
      <c r="AC42" s="154"/>
      <c r="AD42" s="341" t="s">
        <v>236</v>
      </c>
      <c r="AE42" s="338"/>
      <c r="AF42" s="338"/>
      <c r="AG42" s="338"/>
      <c r="AH42" s="339"/>
      <c r="AI42" s="275"/>
      <c r="AJ42" s="1388"/>
      <c r="AK42" s="338"/>
      <c r="AL42" s="338"/>
      <c r="AM42" s="154"/>
      <c r="AN42" s="341" t="s">
        <v>236</v>
      </c>
      <c r="AO42" s="338"/>
      <c r="AP42" s="338"/>
      <c r="AQ42" s="338"/>
      <c r="AR42" s="339"/>
      <c r="AS42" s="275"/>
      <c r="AT42" s="1140"/>
      <c r="AU42" s="1140"/>
      <c r="AV42" s="1140"/>
      <c r="AW42" s="1222"/>
      <c r="AX42" s="1223"/>
    </row>
    <row r="43" spans="1:50" ht="19.5" customHeight="1" x14ac:dyDescent="0.4">
      <c r="A43" s="1479"/>
      <c r="B43" s="1329"/>
      <c r="C43" s="1158"/>
      <c r="D43" s="1129"/>
      <c r="E43" s="1129"/>
      <c r="F43" s="1129"/>
      <c r="G43" s="1129"/>
      <c r="H43" s="1129"/>
      <c r="I43" s="1130"/>
      <c r="J43" s="338"/>
      <c r="K43" s="338"/>
      <c r="L43" s="338"/>
      <c r="M43" s="338"/>
      <c r="N43" s="338"/>
      <c r="O43" s="338"/>
      <c r="P43" s="338"/>
      <c r="Q43" s="339"/>
      <c r="R43" s="271"/>
      <c r="S43" s="1396"/>
      <c r="T43" s="1400"/>
      <c r="U43" s="1401"/>
      <c r="V43" s="1401"/>
      <c r="W43" s="1401"/>
      <c r="X43" s="1401"/>
      <c r="Y43" s="1401"/>
      <c r="Z43" s="1402"/>
      <c r="AA43" s="338"/>
      <c r="AB43" s="338"/>
      <c r="AC43" s="338"/>
      <c r="AD43" s="338"/>
      <c r="AE43" s="338"/>
      <c r="AF43" s="338"/>
      <c r="AG43" s="338"/>
      <c r="AH43" s="339"/>
      <c r="AI43" s="275"/>
      <c r="AJ43" s="1388"/>
      <c r="AK43" s="338"/>
      <c r="AL43" s="338"/>
      <c r="AM43" s="338"/>
      <c r="AN43" s="338"/>
      <c r="AO43" s="338"/>
      <c r="AP43" s="338"/>
      <c r="AQ43" s="338"/>
      <c r="AR43" s="339"/>
      <c r="AS43" s="275"/>
      <c r="AT43" s="1140"/>
      <c r="AU43" s="1140"/>
      <c r="AV43" s="1140"/>
      <c r="AW43" s="1222"/>
      <c r="AX43" s="1223"/>
    </row>
    <row r="44" spans="1:50" ht="19.5" customHeight="1" x14ac:dyDescent="0.5">
      <c r="A44" s="1479"/>
      <c r="B44" s="1329"/>
      <c r="C44" s="1158"/>
      <c r="D44" s="1129"/>
      <c r="E44" s="1129"/>
      <c r="F44" s="1129"/>
      <c r="G44" s="1129"/>
      <c r="H44" s="1129"/>
      <c r="I44" s="1130"/>
      <c r="J44" s="1067" t="s">
        <v>381</v>
      </c>
      <c r="K44" s="1068"/>
      <c r="L44" s="1068"/>
      <c r="M44" s="1068"/>
      <c r="N44" s="198"/>
      <c r="O44" s="278" t="s">
        <v>233</v>
      </c>
      <c r="P44" s="338"/>
      <c r="Q44" s="339"/>
      <c r="R44" s="271"/>
      <c r="S44" s="1396"/>
      <c r="T44" s="1400"/>
      <c r="U44" s="1401"/>
      <c r="V44" s="1401"/>
      <c r="W44" s="1401"/>
      <c r="X44" s="1401"/>
      <c r="Y44" s="1401"/>
      <c r="Z44" s="1402"/>
      <c r="AA44" s="1067" t="s">
        <v>381</v>
      </c>
      <c r="AB44" s="1068"/>
      <c r="AC44" s="1068"/>
      <c r="AD44" s="1068"/>
      <c r="AE44" s="197"/>
      <c r="AF44" s="278" t="s">
        <v>233</v>
      </c>
      <c r="AG44" s="338"/>
      <c r="AH44" s="339"/>
      <c r="AI44" s="275"/>
      <c r="AJ44" s="1388"/>
      <c r="AK44" s="338"/>
      <c r="AL44" s="342"/>
      <c r="AM44" s="285" t="s">
        <v>381</v>
      </c>
      <c r="AN44" s="1125"/>
      <c r="AO44" s="1126"/>
      <c r="AP44" s="278" t="s">
        <v>233</v>
      </c>
      <c r="AQ44" s="338"/>
      <c r="AR44" s="339"/>
      <c r="AS44" s="275"/>
      <c r="AT44" s="1140"/>
      <c r="AU44" s="1140"/>
      <c r="AV44" s="1140"/>
      <c r="AW44" s="1222"/>
      <c r="AX44" s="1223"/>
    </row>
    <row r="45" spans="1:50" ht="19.5" customHeight="1" x14ac:dyDescent="0.4">
      <c r="A45" s="1479"/>
      <c r="B45" s="1329"/>
      <c r="C45" s="289"/>
      <c r="D45" s="1159" t="s">
        <v>731</v>
      </c>
      <c r="E45" s="1160"/>
      <c r="F45" s="1160"/>
      <c r="G45" s="1160"/>
      <c r="H45" s="1160"/>
      <c r="I45" s="290"/>
      <c r="J45" s="338"/>
      <c r="K45" s="338"/>
      <c r="L45" s="338"/>
      <c r="M45" s="343"/>
      <c r="N45" s="338"/>
      <c r="O45" s="338"/>
      <c r="P45" s="338"/>
      <c r="Q45" s="339"/>
      <c r="R45" s="271"/>
      <c r="S45" s="1396"/>
      <c r="T45" s="344"/>
      <c r="U45" s="1159" t="s">
        <v>731</v>
      </c>
      <c r="V45" s="1160"/>
      <c r="W45" s="1160"/>
      <c r="X45" s="1160"/>
      <c r="Y45" s="1160"/>
      <c r="Z45" s="345"/>
      <c r="AA45" s="338"/>
      <c r="AB45" s="338"/>
      <c r="AC45" s="338"/>
      <c r="AD45" s="343"/>
      <c r="AE45" s="338"/>
      <c r="AF45" s="338"/>
      <c r="AG45" s="338"/>
      <c r="AH45" s="339"/>
      <c r="AI45" s="275"/>
      <c r="AJ45" s="1388"/>
      <c r="AK45" s="338"/>
      <c r="AL45" s="338"/>
      <c r="AM45" s="338"/>
      <c r="AN45" s="338"/>
      <c r="AO45" s="338"/>
      <c r="AP45" s="338"/>
      <c r="AQ45" s="338"/>
      <c r="AR45" s="339"/>
      <c r="AS45" s="275"/>
      <c r="AT45" s="1140"/>
      <c r="AU45" s="1140"/>
      <c r="AV45" s="1140"/>
      <c r="AW45" s="287"/>
      <c r="AX45" s="288"/>
    </row>
    <row r="46" spans="1:50" ht="19.5" customHeight="1" x14ac:dyDescent="0.5">
      <c r="A46" s="1479"/>
      <c r="B46" s="1329"/>
      <c r="C46" s="289"/>
      <c r="D46" s="1160"/>
      <c r="E46" s="1160"/>
      <c r="F46" s="1160"/>
      <c r="G46" s="1160"/>
      <c r="H46" s="1160"/>
      <c r="I46" s="290"/>
      <c r="J46" s="1069" t="s">
        <v>373</v>
      </c>
      <c r="K46" s="1070"/>
      <c r="L46" s="1070"/>
      <c r="M46" s="1070"/>
      <c r="N46" s="194"/>
      <c r="O46" s="278" t="s">
        <v>233</v>
      </c>
      <c r="P46" s="338"/>
      <c r="Q46" s="339"/>
      <c r="R46" s="271"/>
      <c r="S46" s="1396"/>
      <c r="T46" s="344"/>
      <c r="U46" s="1160"/>
      <c r="V46" s="1160"/>
      <c r="W46" s="1160"/>
      <c r="X46" s="1160"/>
      <c r="Y46" s="1160"/>
      <c r="Z46" s="345"/>
      <c r="AA46" s="1067" t="s">
        <v>373</v>
      </c>
      <c r="AB46" s="1068"/>
      <c r="AC46" s="1068"/>
      <c r="AD46" s="1068"/>
      <c r="AE46" s="167"/>
      <c r="AF46" s="278" t="s">
        <v>233</v>
      </c>
      <c r="AG46" s="338"/>
      <c r="AH46" s="339"/>
      <c r="AI46" s="275"/>
      <c r="AJ46" s="1388"/>
      <c r="AK46" s="338"/>
      <c r="AL46" s="284"/>
      <c r="AM46" s="285" t="s">
        <v>373</v>
      </c>
      <c r="AN46" s="1125"/>
      <c r="AO46" s="1125"/>
      <c r="AP46" s="278" t="s">
        <v>233</v>
      </c>
      <c r="AQ46" s="338"/>
      <c r="AR46" s="339"/>
      <c r="AS46" s="275"/>
      <c r="AT46" s="1140"/>
      <c r="AU46" s="1140"/>
      <c r="AV46" s="1140"/>
      <c r="AW46" s="1413"/>
      <c r="AX46" s="1215"/>
    </row>
    <row r="47" spans="1:50" ht="19.5" customHeight="1" x14ac:dyDescent="0.4">
      <c r="A47" s="1479"/>
      <c r="B47" s="1329"/>
      <c r="C47" s="289"/>
      <c r="D47" s="1030" t="s">
        <v>157</v>
      </c>
      <c r="E47" s="1031"/>
      <c r="F47" s="1031"/>
      <c r="G47" s="1031"/>
      <c r="H47" s="1031"/>
      <c r="I47" s="290"/>
      <c r="J47" s="338"/>
      <c r="K47" s="338"/>
      <c r="L47" s="338"/>
      <c r="M47" s="338"/>
      <c r="N47" s="338"/>
      <c r="O47" s="338"/>
      <c r="P47" s="338"/>
      <c r="Q47" s="339"/>
      <c r="R47" s="271"/>
      <c r="S47" s="1396"/>
      <c r="T47" s="344"/>
      <c r="U47" s="1030" t="s">
        <v>157</v>
      </c>
      <c r="V47" s="1031"/>
      <c r="W47" s="1031"/>
      <c r="X47" s="1031"/>
      <c r="Y47" s="1031"/>
      <c r="Z47" s="345"/>
      <c r="AA47" s="338"/>
      <c r="AB47" s="338"/>
      <c r="AC47" s="338"/>
      <c r="AD47" s="343"/>
      <c r="AE47" s="338"/>
      <c r="AF47" s="338"/>
      <c r="AG47" s="338"/>
      <c r="AH47" s="339"/>
      <c r="AI47" s="275"/>
      <c r="AJ47" s="1388"/>
      <c r="AK47" s="338"/>
      <c r="AL47" s="338"/>
      <c r="AM47" s="338"/>
      <c r="AN47" s="338"/>
      <c r="AO47" s="338"/>
      <c r="AP47" s="338"/>
      <c r="AQ47" s="338"/>
      <c r="AR47" s="339"/>
      <c r="AS47" s="275"/>
      <c r="AT47" s="1140"/>
      <c r="AU47" s="1140"/>
      <c r="AV47" s="1140"/>
      <c r="AW47" s="1216"/>
      <c r="AX47" s="1215"/>
    </row>
    <row r="48" spans="1:50" ht="19.5" customHeight="1" x14ac:dyDescent="0.5">
      <c r="A48" s="1479"/>
      <c r="B48" s="1329"/>
      <c r="C48" s="289"/>
      <c r="D48" s="1031"/>
      <c r="E48" s="1031"/>
      <c r="F48" s="1031"/>
      <c r="G48" s="1031"/>
      <c r="H48" s="1031"/>
      <c r="I48" s="290"/>
      <c r="J48" s="1067" t="s">
        <v>383</v>
      </c>
      <c r="K48" s="1068"/>
      <c r="L48" s="1068"/>
      <c r="M48" s="1070"/>
      <c r="N48" s="346" t="str">
        <f>IF(N44=0,"",N46/N44*100)</f>
        <v/>
      </c>
      <c r="O48" s="278" t="s">
        <v>371</v>
      </c>
      <c r="P48" s="338"/>
      <c r="Q48" s="339"/>
      <c r="R48" s="271"/>
      <c r="S48" s="1396"/>
      <c r="T48" s="344"/>
      <c r="U48" s="1031"/>
      <c r="V48" s="1031"/>
      <c r="W48" s="1031"/>
      <c r="X48" s="1031"/>
      <c r="Y48" s="1031"/>
      <c r="Z48" s="345"/>
      <c r="AA48" s="1067" t="s">
        <v>383</v>
      </c>
      <c r="AB48" s="1068"/>
      <c r="AC48" s="1068"/>
      <c r="AD48" s="1070"/>
      <c r="AE48" s="347" t="str">
        <f>IF(AE44=0,"",AE46/AE44*100)</f>
        <v/>
      </c>
      <c r="AF48" s="278" t="s">
        <v>371</v>
      </c>
      <c r="AG48" s="338"/>
      <c r="AH48" s="339"/>
      <c r="AI48" s="275"/>
      <c r="AJ48" s="1388"/>
      <c r="AK48" s="338"/>
      <c r="AL48" s="1348" t="s">
        <v>383</v>
      </c>
      <c r="AM48" s="1349"/>
      <c r="AN48" s="1226" t="e">
        <f>AN46/AN44*100</f>
        <v>#DIV/0!</v>
      </c>
      <c r="AO48" s="1227"/>
      <c r="AP48" s="278" t="s">
        <v>235</v>
      </c>
      <c r="AQ48" s="338"/>
      <c r="AR48" s="339"/>
      <c r="AS48" s="275"/>
      <c r="AT48" s="1140"/>
      <c r="AU48" s="1140"/>
      <c r="AV48" s="1140"/>
      <c r="AW48" s="1216"/>
      <c r="AX48" s="1215"/>
    </row>
    <row r="49" spans="1:50" ht="19.5" customHeight="1" x14ac:dyDescent="0.4">
      <c r="A49" s="1479"/>
      <c r="B49" s="1329"/>
      <c r="C49" s="289"/>
      <c r="D49" s="1030" t="s">
        <v>158</v>
      </c>
      <c r="E49" s="1031"/>
      <c r="F49" s="1031"/>
      <c r="G49" s="1031"/>
      <c r="H49" s="1031"/>
      <c r="I49" s="290"/>
      <c r="J49" s="338"/>
      <c r="K49" s="338"/>
      <c r="L49" s="338"/>
      <c r="M49" s="338"/>
      <c r="N49" s="348" t="s">
        <v>388</v>
      </c>
      <c r="O49" s="338"/>
      <c r="P49" s="338"/>
      <c r="Q49" s="339"/>
      <c r="R49" s="271"/>
      <c r="S49" s="1396"/>
      <c r="T49" s="344"/>
      <c r="U49" s="1030" t="s">
        <v>158</v>
      </c>
      <c r="V49" s="1031"/>
      <c r="W49" s="1031"/>
      <c r="X49" s="1031"/>
      <c r="Y49" s="1031"/>
      <c r="Z49" s="345"/>
      <c r="AA49" s="338"/>
      <c r="AB49" s="338"/>
      <c r="AC49" s="338"/>
      <c r="AD49" s="338"/>
      <c r="AE49" s="348" t="s">
        <v>388</v>
      </c>
      <c r="AF49" s="338"/>
      <c r="AG49" s="338"/>
      <c r="AH49" s="339"/>
      <c r="AI49" s="275"/>
      <c r="AJ49" s="1388"/>
      <c r="AK49" s="338"/>
      <c r="AL49" s="338"/>
      <c r="AM49" s="338"/>
      <c r="AN49" s="338"/>
      <c r="AO49" s="348" t="s">
        <v>372</v>
      </c>
      <c r="AP49" s="338"/>
      <c r="AQ49" s="338"/>
      <c r="AR49" s="339"/>
      <c r="AS49" s="275"/>
      <c r="AT49" s="1140"/>
      <c r="AU49" s="1140"/>
      <c r="AV49" s="1140"/>
      <c r="AW49" s="1216"/>
      <c r="AX49" s="1215"/>
    </row>
    <row r="50" spans="1:50" ht="19.5" customHeight="1" x14ac:dyDescent="0.3">
      <c r="A50" s="1479"/>
      <c r="B50" s="1329"/>
      <c r="C50" s="289"/>
      <c r="D50" s="1031"/>
      <c r="E50" s="1031"/>
      <c r="F50" s="1031"/>
      <c r="G50" s="1031"/>
      <c r="H50" s="1031"/>
      <c r="I50" s="290"/>
      <c r="J50" s="301" t="s">
        <v>73</v>
      </c>
      <c r="K50" s="148"/>
      <c r="L50" s="302"/>
      <c r="M50" s="303"/>
      <c r="N50" s="148"/>
      <c r="O50" s="304"/>
      <c r="P50" s="338"/>
      <c r="Q50" s="305" t="str">
        <f>IF(ISNUMBER(Q51),"","点数が入力されていません")</f>
        <v>点数が入力されていません</v>
      </c>
      <c r="R50" s="271"/>
      <c r="S50" s="1396"/>
      <c r="T50" s="344"/>
      <c r="U50" s="1031"/>
      <c r="V50" s="1031"/>
      <c r="W50" s="1031"/>
      <c r="X50" s="1031"/>
      <c r="Y50" s="1031"/>
      <c r="Z50" s="345"/>
      <c r="AA50" s="301" t="s">
        <v>73</v>
      </c>
      <c r="AB50" s="148"/>
      <c r="AC50" s="302"/>
      <c r="AD50" s="303"/>
      <c r="AE50" s="148"/>
      <c r="AF50" s="304"/>
      <c r="AG50" s="338"/>
      <c r="AH50" s="305" t="str">
        <f>IF(ISNUMBER(AH51),"","点数が入力されていません")</f>
        <v/>
      </c>
      <c r="AI50" s="275"/>
      <c r="AJ50" s="1388"/>
      <c r="AK50" s="148" t="s">
        <v>73</v>
      </c>
      <c r="AL50" s="148"/>
      <c r="AM50" s="302"/>
      <c r="AN50" s="303"/>
      <c r="AO50" s="148"/>
      <c r="AP50" s="304"/>
      <c r="AQ50" s="338"/>
      <c r="AR50" s="305" t="str">
        <f>IF(ISNUMBER(AR51),"","点数が入力されていません")</f>
        <v/>
      </c>
      <c r="AS50" s="275"/>
      <c r="AT50" s="1140"/>
      <c r="AU50" s="1140"/>
      <c r="AV50" s="1140"/>
      <c r="AW50" s="1216"/>
      <c r="AX50" s="1215"/>
    </row>
    <row r="51" spans="1:50" ht="39" customHeight="1" x14ac:dyDescent="0.25">
      <c r="A51" s="1479"/>
      <c r="B51" s="1329"/>
      <c r="C51" s="289"/>
      <c r="D51" s="289"/>
      <c r="E51" s="289"/>
      <c r="F51" s="289"/>
      <c r="G51" s="289"/>
      <c r="H51" s="289"/>
      <c r="I51" s="290"/>
      <c r="J51" s="301"/>
      <c r="K51" s="1020"/>
      <c r="L51" s="1021"/>
      <c r="M51" s="1021"/>
      <c r="N51" s="1021"/>
      <c r="O51" s="308"/>
      <c r="P51" s="307" t="s">
        <v>555</v>
      </c>
      <c r="Q51" s="155"/>
      <c r="R51" s="271"/>
      <c r="S51" s="1396"/>
      <c r="T51" s="344"/>
      <c r="U51" s="344"/>
      <c r="V51" s="344"/>
      <c r="W51" s="344"/>
      <c r="X51" s="344"/>
      <c r="Y51" s="344"/>
      <c r="Z51" s="345"/>
      <c r="AA51" s="301"/>
      <c r="AB51" s="1020"/>
      <c r="AC51" s="1021"/>
      <c r="AD51" s="1021"/>
      <c r="AE51" s="1021"/>
      <c r="AF51" s="308"/>
      <c r="AG51" s="307" t="s">
        <v>555</v>
      </c>
      <c r="AH51" s="200">
        <v>20</v>
      </c>
      <c r="AI51" s="275"/>
      <c r="AJ51" s="1388"/>
      <c r="AK51" s="148"/>
      <c r="AL51" s="1020"/>
      <c r="AM51" s="1020"/>
      <c r="AN51" s="1020"/>
      <c r="AO51" s="1020"/>
      <c r="AP51" s="1020"/>
      <c r="AQ51" s="338"/>
      <c r="AR51" s="200">
        <v>20</v>
      </c>
      <c r="AS51" s="275"/>
      <c r="AT51" s="1140"/>
      <c r="AU51" s="1140"/>
      <c r="AV51" s="1140"/>
      <c r="AW51" s="1216"/>
      <c r="AX51" s="1215"/>
    </row>
    <row r="52" spans="1:50" ht="16.5" customHeight="1" thickBot="1" x14ac:dyDescent="0.2">
      <c r="A52" s="1480"/>
      <c r="B52" s="1330"/>
      <c r="C52" s="349"/>
      <c r="D52" s="349"/>
      <c r="E52" s="349"/>
      <c r="F52" s="349"/>
      <c r="G52" s="349"/>
      <c r="H52" s="349"/>
      <c r="I52" s="350"/>
      <c r="J52" s="351"/>
      <c r="K52" s="351"/>
      <c r="L52" s="351"/>
      <c r="M52" s="351"/>
      <c r="N52" s="351"/>
      <c r="O52" s="351"/>
      <c r="P52" s="351"/>
      <c r="Q52" s="352" t="s">
        <v>1</v>
      </c>
      <c r="R52" s="353"/>
      <c r="S52" s="1397"/>
      <c r="T52" s="354"/>
      <c r="U52" s="354"/>
      <c r="V52" s="354"/>
      <c r="W52" s="354"/>
      <c r="X52" s="354"/>
      <c r="Y52" s="354"/>
      <c r="Z52" s="355"/>
      <c r="AA52" s="351"/>
      <c r="AB52" s="351"/>
      <c r="AC52" s="351"/>
      <c r="AD52" s="351"/>
      <c r="AE52" s="351"/>
      <c r="AF52" s="351"/>
      <c r="AG52" s="351"/>
      <c r="AH52" s="356" t="s">
        <v>1</v>
      </c>
      <c r="AI52" s="357"/>
      <c r="AJ52" s="1469"/>
      <c r="AK52" s="351"/>
      <c r="AL52" s="351"/>
      <c r="AM52" s="351"/>
      <c r="AN52" s="351"/>
      <c r="AO52" s="351"/>
      <c r="AP52" s="351"/>
      <c r="AQ52" s="351"/>
      <c r="AR52" s="356" t="s">
        <v>1</v>
      </c>
      <c r="AS52" s="357"/>
      <c r="AT52" s="1143"/>
      <c r="AU52" s="1143"/>
      <c r="AV52" s="1143"/>
      <c r="AW52" s="358"/>
      <c r="AX52" s="359"/>
    </row>
    <row r="53" spans="1:50" ht="29.25" customHeight="1" x14ac:dyDescent="0.4">
      <c r="A53" s="1478" t="s">
        <v>853</v>
      </c>
      <c r="B53" s="1106" t="s">
        <v>52</v>
      </c>
      <c r="C53" s="1090" t="s">
        <v>1082</v>
      </c>
      <c r="D53" s="1127"/>
      <c r="E53" s="1127"/>
      <c r="F53" s="1127"/>
      <c r="G53" s="1127"/>
      <c r="H53" s="1127"/>
      <c r="I53" s="1128"/>
      <c r="J53" s="360"/>
      <c r="K53" s="253"/>
      <c r="L53" s="253"/>
      <c r="M53" s="253"/>
      <c r="N53" s="253"/>
      <c r="O53" s="253"/>
      <c r="P53" s="253"/>
      <c r="Q53" s="254"/>
      <c r="R53" s="361"/>
      <c r="S53" s="1131" t="s">
        <v>52</v>
      </c>
      <c r="T53" s="1085" t="s">
        <v>1083</v>
      </c>
      <c r="U53" s="1086"/>
      <c r="V53" s="1086"/>
      <c r="W53" s="1086"/>
      <c r="X53" s="1086"/>
      <c r="Y53" s="1086"/>
      <c r="Z53" s="1087"/>
      <c r="AA53" s="165" t="s">
        <v>2</v>
      </c>
      <c r="AB53" s="362" t="s">
        <v>167</v>
      </c>
      <c r="AC53" s="258"/>
      <c r="AD53" s="259"/>
      <c r="AE53" s="259"/>
      <c r="AF53" s="259"/>
      <c r="AG53" s="259"/>
      <c r="AH53" s="260"/>
      <c r="AI53" s="363"/>
      <c r="AJ53" s="1417" t="s">
        <v>244</v>
      </c>
      <c r="AK53" s="165" t="s">
        <v>3</v>
      </c>
      <c r="AL53" s="362" t="s">
        <v>167</v>
      </c>
      <c r="AM53" s="258"/>
      <c r="AN53" s="170" t="s">
        <v>2</v>
      </c>
      <c r="AO53" s="364" t="s">
        <v>190</v>
      </c>
      <c r="AP53" s="259"/>
      <c r="AQ53" s="259"/>
      <c r="AR53" s="260"/>
      <c r="AS53" s="365"/>
      <c r="AT53" s="366"/>
      <c r="AU53" s="366"/>
      <c r="AV53" s="367"/>
      <c r="AW53" s="368"/>
      <c r="AX53" s="369"/>
    </row>
    <row r="54" spans="1:50" ht="29.25" customHeight="1" x14ac:dyDescent="0.4">
      <c r="A54" s="1479"/>
      <c r="B54" s="1107"/>
      <c r="C54" s="1129"/>
      <c r="D54" s="1129"/>
      <c r="E54" s="1129"/>
      <c r="F54" s="1129"/>
      <c r="G54" s="1129"/>
      <c r="H54" s="1129"/>
      <c r="I54" s="1130"/>
      <c r="J54" s="156" t="s">
        <v>3</v>
      </c>
      <c r="K54" s="371" t="str">
        <f>IF(K13="銀の認定【新規】","取組無し、または添付資料無し（初回のみ　※添付資料ない場合は採点対象外）","取組無し")</f>
        <v>取組無し</v>
      </c>
      <c r="L54" s="272"/>
      <c r="M54" s="272"/>
      <c r="N54" s="372"/>
      <c r="O54" s="372"/>
      <c r="P54" s="372"/>
      <c r="Q54" s="373"/>
      <c r="R54" s="374"/>
      <c r="S54" s="1062"/>
      <c r="T54" s="1088"/>
      <c r="U54" s="1088"/>
      <c r="V54" s="1088"/>
      <c r="W54" s="1088"/>
      <c r="X54" s="1088"/>
      <c r="Y54" s="1088"/>
      <c r="Z54" s="1089"/>
      <c r="AA54" s="156" t="s">
        <v>3</v>
      </c>
      <c r="AB54" s="371" t="str">
        <f>IF(K13="銀の認定【新規】","取組無し、または添付資料無し（初回のみ　※添付資料ない場合は採点対象外）","取組無し")</f>
        <v>取組無し</v>
      </c>
      <c r="AC54" s="272"/>
      <c r="AD54" s="272"/>
      <c r="AE54" s="372"/>
      <c r="AF54" s="372"/>
      <c r="AG54" s="372"/>
      <c r="AH54" s="373"/>
      <c r="AI54" s="375"/>
      <c r="AJ54" s="1418"/>
      <c r="AK54" s="202" t="s">
        <v>3</v>
      </c>
      <c r="AL54" s="51" t="str">
        <f>IF(K13="銀の認定【新規】","取組無し、または添付資料無し（初回のみ　※添付資料ない場合は採点対象外）","取組無し")</f>
        <v>取組無し</v>
      </c>
      <c r="AM54" s="272"/>
      <c r="AN54" s="272"/>
      <c r="AO54" s="372"/>
      <c r="AP54" s="372"/>
      <c r="AQ54" s="372"/>
      <c r="AR54" s="373"/>
      <c r="AS54" s="375"/>
      <c r="AT54" s="1228">
        <f>Q72</f>
        <v>1</v>
      </c>
      <c r="AU54" s="1228" t="str">
        <f>IF(S19="□","",AH72)</f>
        <v/>
      </c>
      <c r="AV54" s="1228" t="str">
        <f>IF(AJ19="□","",AR72)</f>
        <v/>
      </c>
      <c r="AW54" s="1238" t="s">
        <v>368</v>
      </c>
      <c r="AX54" s="1239"/>
    </row>
    <row r="55" spans="1:50" ht="19.5" customHeight="1" x14ac:dyDescent="0.4">
      <c r="A55" s="1479"/>
      <c r="B55" s="1107"/>
      <c r="C55" s="1129"/>
      <c r="D55" s="1129"/>
      <c r="E55" s="1129"/>
      <c r="F55" s="1129"/>
      <c r="G55" s="1129"/>
      <c r="H55" s="1129"/>
      <c r="I55" s="1130"/>
      <c r="J55" s="1076" t="s">
        <v>71</v>
      </c>
      <c r="K55" s="1056"/>
      <c r="L55" s="1056"/>
      <c r="M55" s="277"/>
      <c r="N55" s="377"/>
      <c r="O55" s="378"/>
      <c r="P55" s="378"/>
      <c r="Q55" s="379"/>
      <c r="R55" s="380"/>
      <c r="S55" s="1062"/>
      <c r="T55" s="1088"/>
      <c r="U55" s="1088"/>
      <c r="V55" s="1088"/>
      <c r="W55" s="1088"/>
      <c r="X55" s="1088"/>
      <c r="Y55" s="1088"/>
      <c r="Z55" s="1089"/>
      <c r="AA55" s="1076" t="s">
        <v>71</v>
      </c>
      <c r="AB55" s="1056"/>
      <c r="AC55" s="1056"/>
      <c r="AD55" s="277"/>
      <c r="AE55" s="377"/>
      <c r="AF55" s="378"/>
      <c r="AG55" s="378"/>
      <c r="AH55" s="379"/>
      <c r="AI55" s="381"/>
      <c r="AJ55" s="1418"/>
      <c r="AK55" s="1056" t="s">
        <v>71</v>
      </c>
      <c r="AL55" s="1056"/>
      <c r="AM55" s="1056"/>
      <c r="AN55" s="277"/>
      <c r="AO55" s="377"/>
      <c r="AP55" s="378"/>
      <c r="AQ55" s="378"/>
      <c r="AR55" s="379"/>
      <c r="AS55" s="381"/>
      <c r="AT55" s="1228"/>
      <c r="AU55" s="1228"/>
      <c r="AV55" s="1228"/>
      <c r="AW55" s="1220"/>
      <c r="AX55" s="1221"/>
    </row>
    <row r="56" spans="1:50" ht="19.5" customHeight="1" x14ac:dyDescent="0.4">
      <c r="A56" s="1479"/>
      <c r="B56" s="1107"/>
      <c r="C56" s="1129"/>
      <c r="D56" s="1129"/>
      <c r="E56" s="1129"/>
      <c r="F56" s="1129"/>
      <c r="G56" s="1129"/>
      <c r="H56" s="1129"/>
      <c r="I56" s="1130"/>
      <c r="J56" s="157" t="s">
        <v>3</v>
      </c>
      <c r="K56" s="277" t="s">
        <v>203</v>
      </c>
      <c r="L56" s="277"/>
      <c r="M56" s="277"/>
      <c r="N56" s="377"/>
      <c r="O56" s="378"/>
      <c r="P56" s="378"/>
      <c r="Q56" s="379"/>
      <c r="R56" s="383">
        <f>IF(J56="☑",11,0)</f>
        <v>0</v>
      </c>
      <c r="S56" s="1062"/>
      <c r="T56" s="1088"/>
      <c r="U56" s="1088"/>
      <c r="V56" s="1088"/>
      <c r="W56" s="1088"/>
      <c r="X56" s="1088"/>
      <c r="Y56" s="1088"/>
      <c r="Z56" s="1089"/>
      <c r="AA56" s="157" t="s">
        <v>3</v>
      </c>
      <c r="AB56" s="277" t="s">
        <v>122</v>
      </c>
      <c r="AC56" s="277"/>
      <c r="AD56" s="277"/>
      <c r="AE56" s="377"/>
      <c r="AF56" s="378"/>
      <c r="AG56" s="378"/>
      <c r="AH56" s="379"/>
      <c r="AI56" s="383">
        <f>IF(AA56="☑",11,0)</f>
        <v>0</v>
      </c>
      <c r="AJ56" s="1418"/>
      <c r="AK56" s="204" t="s">
        <v>3</v>
      </c>
      <c r="AL56" s="277" t="s">
        <v>122</v>
      </c>
      <c r="AM56" s="277"/>
      <c r="AN56" s="277"/>
      <c r="AO56" s="377"/>
      <c r="AP56" s="378"/>
      <c r="AQ56" s="378"/>
      <c r="AR56" s="379"/>
      <c r="AS56" s="383">
        <f>IF(AK56="☑",11,0)</f>
        <v>0</v>
      </c>
      <c r="AT56" s="1228"/>
      <c r="AU56" s="1228"/>
      <c r="AV56" s="1228"/>
      <c r="AW56" s="1222"/>
      <c r="AX56" s="1223"/>
    </row>
    <row r="57" spans="1:50" ht="19.5" customHeight="1" x14ac:dyDescent="0.4">
      <c r="A57" s="1479"/>
      <c r="B57" s="1107"/>
      <c r="C57" s="1129"/>
      <c r="D57" s="1129"/>
      <c r="E57" s="1129"/>
      <c r="F57" s="1129"/>
      <c r="G57" s="1129"/>
      <c r="H57" s="1129"/>
      <c r="I57" s="1130"/>
      <c r="J57" s="157" t="s">
        <v>3</v>
      </c>
      <c r="K57" s="277" t="s">
        <v>556</v>
      </c>
      <c r="L57" s="277"/>
      <c r="M57" s="277"/>
      <c r="N57" s="377"/>
      <c r="O57" s="378"/>
      <c r="P57" s="378"/>
      <c r="Q57" s="379"/>
      <c r="R57" s="383">
        <f>IF(J57="☑",11,0)</f>
        <v>0</v>
      </c>
      <c r="S57" s="1062"/>
      <c r="T57" s="1088"/>
      <c r="U57" s="1088"/>
      <c r="V57" s="1088"/>
      <c r="W57" s="1088"/>
      <c r="X57" s="1088"/>
      <c r="Y57" s="1088"/>
      <c r="Z57" s="1089"/>
      <c r="AA57" s="157" t="s">
        <v>3</v>
      </c>
      <c r="AB57" s="277" t="s">
        <v>556</v>
      </c>
      <c r="AC57" s="277"/>
      <c r="AD57" s="277"/>
      <c r="AE57" s="377"/>
      <c r="AF57" s="378"/>
      <c r="AG57" s="378"/>
      <c r="AH57" s="379"/>
      <c r="AI57" s="383">
        <f>IF(AA57="☑",11,0)</f>
        <v>0</v>
      </c>
      <c r="AJ57" s="1418"/>
      <c r="AK57" s="204" t="s">
        <v>3</v>
      </c>
      <c r="AL57" s="277" t="s">
        <v>556</v>
      </c>
      <c r="AM57" s="277"/>
      <c r="AN57" s="277"/>
      <c r="AO57" s="377"/>
      <c r="AP57" s="378"/>
      <c r="AQ57" s="378"/>
      <c r="AR57" s="379"/>
      <c r="AS57" s="383">
        <f>IF(AK57="☑",11,0)</f>
        <v>0</v>
      </c>
      <c r="AT57" s="1228"/>
      <c r="AU57" s="1228"/>
      <c r="AV57" s="1228"/>
      <c r="AW57" s="1222"/>
      <c r="AX57" s="1223"/>
    </row>
    <row r="58" spans="1:50" ht="19.5" customHeight="1" x14ac:dyDescent="0.4">
      <c r="A58" s="1479"/>
      <c r="B58" s="1107"/>
      <c r="C58" s="1129"/>
      <c r="D58" s="1129"/>
      <c r="E58" s="1129"/>
      <c r="F58" s="1129"/>
      <c r="G58" s="1129"/>
      <c r="H58" s="1129"/>
      <c r="I58" s="1130"/>
      <c r="J58" s="370"/>
      <c r="K58" s="385" t="s">
        <v>109</v>
      </c>
      <c r="L58" s="277"/>
      <c r="M58" s="277"/>
      <c r="N58" s="377"/>
      <c r="O58" s="378"/>
      <c r="P58" s="378"/>
      <c r="Q58" s="379"/>
      <c r="R58" s="383"/>
      <c r="S58" s="1062"/>
      <c r="T58" s="1088"/>
      <c r="U58" s="1088"/>
      <c r="V58" s="1088"/>
      <c r="W58" s="1088"/>
      <c r="X58" s="1088"/>
      <c r="Y58" s="1088"/>
      <c r="Z58" s="1089"/>
      <c r="AA58" s="370"/>
      <c r="AB58" s="385" t="s">
        <v>109</v>
      </c>
      <c r="AC58" s="277"/>
      <c r="AD58" s="277"/>
      <c r="AE58" s="377"/>
      <c r="AF58" s="378"/>
      <c r="AG58" s="378"/>
      <c r="AH58" s="379"/>
      <c r="AI58" s="383"/>
      <c r="AJ58" s="1418"/>
      <c r="AK58" s="376"/>
      <c r="AL58" s="385" t="s">
        <v>109</v>
      </c>
      <c r="AM58" s="277"/>
      <c r="AN58" s="277"/>
      <c r="AO58" s="377"/>
      <c r="AP58" s="378"/>
      <c r="AQ58" s="378"/>
      <c r="AR58" s="379"/>
      <c r="AS58" s="383"/>
      <c r="AT58" s="1228"/>
      <c r="AU58" s="1228"/>
      <c r="AV58" s="1228"/>
      <c r="AW58" s="1222"/>
      <c r="AX58" s="1223"/>
    </row>
    <row r="59" spans="1:50" ht="19.5" customHeight="1" x14ac:dyDescent="0.4">
      <c r="A59" s="1479"/>
      <c r="B59" s="1107"/>
      <c r="C59" s="386"/>
      <c r="D59" s="386"/>
      <c r="E59" s="386"/>
      <c r="F59" s="386"/>
      <c r="G59" s="386"/>
      <c r="H59" s="386"/>
      <c r="I59" s="387"/>
      <c r="J59" s="370"/>
      <c r="K59" s="202" t="s">
        <v>3</v>
      </c>
      <c r="L59" s="388" t="s">
        <v>144</v>
      </c>
      <c r="M59" s="277"/>
      <c r="N59" s="377"/>
      <c r="O59" s="378"/>
      <c r="P59" s="378"/>
      <c r="Q59" s="379"/>
      <c r="R59" s="380"/>
      <c r="S59" s="1062"/>
      <c r="T59" s="389"/>
      <c r="U59" s="389"/>
      <c r="V59" s="389"/>
      <c r="W59" s="389"/>
      <c r="X59" s="389"/>
      <c r="Y59" s="389"/>
      <c r="Z59" s="390"/>
      <c r="AA59" s="370"/>
      <c r="AB59" s="202" t="s">
        <v>3</v>
      </c>
      <c r="AC59" s="388" t="s">
        <v>144</v>
      </c>
      <c r="AD59" s="277"/>
      <c r="AE59" s="377"/>
      <c r="AF59" s="378"/>
      <c r="AG59" s="378"/>
      <c r="AH59" s="379"/>
      <c r="AI59" s="380"/>
      <c r="AJ59" s="1418"/>
      <c r="AK59" s="376"/>
      <c r="AL59" s="202" t="s">
        <v>3</v>
      </c>
      <c r="AM59" s="388" t="s">
        <v>144</v>
      </c>
      <c r="AN59" s="277"/>
      <c r="AO59" s="377"/>
      <c r="AP59" s="378"/>
      <c r="AQ59" s="378"/>
      <c r="AR59" s="379"/>
      <c r="AS59" s="380"/>
      <c r="AT59" s="1228"/>
      <c r="AU59" s="1228"/>
      <c r="AV59" s="1228"/>
      <c r="AW59" s="287"/>
      <c r="AX59" s="288"/>
    </row>
    <row r="60" spans="1:50" ht="19.5" customHeight="1" x14ac:dyDescent="0.4">
      <c r="A60" s="1479"/>
      <c r="B60" s="1107"/>
      <c r="C60" s="386"/>
      <c r="D60" s="1028" t="s">
        <v>159</v>
      </c>
      <c r="E60" s="1029"/>
      <c r="F60" s="1029"/>
      <c r="G60" s="1029"/>
      <c r="H60" s="1029"/>
      <c r="I60" s="387"/>
      <c r="J60" s="370"/>
      <c r="K60" s="202" t="s">
        <v>3</v>
      </c>
      <c r="L60" s="391" t="s">
        <v>104</v>
      </c>
      <c r="M60" s="392"/>
      <c r="N60" s="148"/>
      <c r="O60" s="46"/>
      <c r="P60" s="46"/>
      <c r="Q60" s="393"/>
      <c r="R60" s="394"/>
      <c r="S60" s="1062"/>
      <c r="T60" s="389"/>
      <c r="U60" s="1028" t="s">
        <v>159</v>
      </c>
      <c r="V60" s="1029"/>
      <c r="W60" s="1029"/>
      <c r="X60" s="1029"/>
      <c r="Y60" s="1029"/>
      <c r="Z60" s="390"/>
      <c r="AA60" s="370"/>
      <c r="AB60" s="202" t="s">
        <v>3</v>
      </c>
      <c r="AC60" s="391" t="s">
        <v>104</v>
      </c>
      <c r="AD60" s="392"/>
      <c r="AE60" s="148"/>
      <c r="AF60" s="46"/>
      <c r="AG60" s="46"/>
      <c r="AH60" s="393"/>
      <c r="AI60" s="394"/>
      <c r="AJ60" s="1418"/>
      <c r="AK60" s="376"/>
      <c r="AL60" s="202" t="s">
        <v>3</v>
      </c>
      <c r="AM60" s="391" t="s">
        <v>104</v>
      </c>
      <c r="AN60" s="392"/>
      <c r="AO60" s="148"/>
      <c r="AP60" s="46"/>
      <c r="AQ60" s="46"/>
      <c r="AR60" s="393"/>
      <c r="AS60" s="394"/>
      <c r="AT60" s="1228"/>
      <c r="AU60" s="1228"/>
      <c r="AV60" s="1228"/>
      <c r="AW60" s="1219"/>
      <c r="AX60" s="1218"/>
    </row>
    <row r="61" spans="1:50" ht="19.5" customHeight="1" x14ac:dyDescent="0.2">
      <c r="A61" s="1479"/>
      <c r="B61" s="1107"/>
      <c r="C61" s="395"/>
      <c r="D61" s="1029"/>
      <c r="E61" s="1029"/>
      <c r="F61" s="1029"/>
      <c r="G61" s="1029"/>
      <c r="H61" s="1029"/>
      <c r="I61" s="396"/>
      <c r="J61" s="370"/>
      <c r="K61" s="202" t="s">
        <v>3</v>
      </c>
      <c r="L61" s="397" t="s">
        <v>84</v>
      </c>
      <c r="M61" s="398"/>
      <c r="N61" s="148"/>
      <c r="O61" s="46"/>
      <c r="P61" s="46"/>
      <c r="Q61" s="399"/>
      <c r="R61" s="400"/>
      <c r="S61" s="1062"/>
      <c r="T61" s="401"/>
      <c r="U61" s="1029"/>
      <c r="V61" s="1029"/>
      <c r="W61" s="1029"/>
      <c r="X61" s="1029"/>
      <c r="Y61" s="1029"/>
      <c r="Z61" s="402"/>
      <c r="AA61" s="370"/>
      <c r="AB61" s="202" t="s">
        <v>3</v>
      </c>
      <c r="AC61" s="397" t="s">
        <v>84</v>
      </c>
      <c r="AD61" s="398"/>
      <c r="AE61" s="148"/>
      <c r="AF61" s="46"/>
      <c r="AG61" s="46"/>
      <c r="AH61" s="399"/>
      <c r="AI61" s="400"/>
      <c r="AJ61" s="1418"/>
      <c r="AK61" s="376"/>
      <c r="AL61" s="202" t="s">
        <v>3</v>
      </c>
      <c r="AM61" s="397" t="s">
        <v>84</v>
      </c>
      <c r="AN61" s="398"/>
      <c r="AO61" s="148"/>
      <c r="AP61" s="46"/>
      <c r="AQ61" s="46"/>
      <c r="AR61" s="399"/>
      <c r="AS61" s="400"/>
      <c r="AT61" s="1228"/>
      <c r="AU61" s="1228"/>
      <c r="AV61" s="1228"/>
      <c r="AW61" s="1219"/>
      <c r="AX61" s="1218"/>
    </row>
    <row r="62" spans="1:50" ht="19.5" customHeight="1" x14ac:dyDescent="0.2">
      <c r="A62" s="1479"/>
      <c r="B62" s="1107"/>
      <c r="C62" s="395"/>
      <c r="D62" s="1030" t="s">
        <v>157</v>
      </c>
      <c r="E62" s="1031"/>
      <c r="F62" s="1031"/>
      <c r="G62" s="1031"/>
      <c r="H62" s="1031"/>
      <c r="I62" s="396"/>
      <c r="J62" s="370"/>
      <c r="K62" s="202" t="s">
        <v>3</v>
      </c>
      <c r="L62" s="397" t="s">
        <v>123</v>
      </c>
      <c r="M62" s="398"/>
      <c r="N62" s="148"/>
      <c r="O62" s="46"/>
      <c r="P62" s="46"/>
      <c r="Q62" s="399"/>
      <c r="R62" s="400"/>
      <c r="S62" s="1062"/>
      <c r="T62" s="401"/>
      <c r="U62" s="1030" t="s">
        <v>157</v>
      </c>
      <c r="V62" s="1031"/>
      <c r="W62" s="1031"/>
      <c r="X62" s="1031"/>
      <c r="Y62" s="1031"/>
      <c r="Z62" s="402"/>
      <c r="AA62" s="370"/>
      <c r="AB62" s="202" t="s">
        <v>3</v>
      </c>
      <c r="AC62" s="397" t="s">
        <v>123</v>
      </c>
      <c r="AD62" s="398"/>
      <c r="AE62" s="148"/>
      <c r="AF62" s="46"/>
      <c r="AG62" s="46"/>
      <c r="AH62" s="399"/>
      <c r="AI62" s="400"/>
      <c r="AJ62" s="1418"/>
      <c r="AK62" s="376"/>
      <c r="AL62" s="202" t="s">
        <v>3</v>
      </c>
      <c r="AM62" s="397" t="s">
        <v>123</v>
      </c>
      <c r="AN62" s="398"/>
      <c r="AO62" s="148"/>
      <c r="AP62" s="46"/>
      <c r="AQ62" s="46"/>
      <c r="AR62" s="399"/>
      <c r="AS62" s="400"/>
      <c r="AT62" s="1228"/>
      <c r="AU62" s="1228"/>
      <c r="AV62" s="1228"/>
      <c r="AW62" s="1219"/>
      <c r="AX62" s="1218"/>
    </row>
    <row r="63" spans="1:50" ht="19.5" customHeight="1" x14ac:dyDescent="0.4">
      <c r="A63" s="1479"/>
      <c r="B63" s="1107"/>
      <c r="C63" s="403"/>
      <c r="D63" s="1031"/>
      <c r="E63" s="1031"/>
      <c r="F63" s="1031"/>
      <c r="G63" s="1031"/>
      <c r="H63" s="1031"/>
      <c r="I63" s="404"/>
      <c r="J63" s="370"/>
      <c r="K63" s="202" t="s">
        <v>3</v>
      </c>
      <c r="L63" s="397" t="s">
        <v>92</v>
      </c>
      <c r="M63" s="398"/>
      <c r="N63" s="1102"/>
      <c r="O63" s="1103"/>
      <c r="P63" s="46"/>
      <c r="Q63" s="399"/>
      <c r="R63" s="400"/>
      <c r="S63" s="1062"/>
      <c r="T63" s="405"/>
      <c r="U63" s="1031"/>
      <c r="V63" s="1031"/>
      <c r="W63" s="1031"/>
      <c r="X63" s="1031"/>
      <c r="Y63" s="1031"/>
      <c r="Z63" s="406"/>
      <c r="AA63" s="370"/>
      <c r="AB63" s="202" t="s">
        <v>3</v>
      </c>
      <c r="AC63" s="397" t="s">
        <v>92</v>
      </c>
      <c r="AD63" s="398"/>
      <c r="AE63" s="1251"/>
      <c r="AF63" s="1252"/>
      <c r="AG63" s="46"/>
      <c r="AH63" s="399"/>
      <c r="AI63" s="400"/>
      <c r="AJ63" s="1418"/>
      <c r="AK63" s="376"/>
      <c r="AL63" s="202" t="s">
        <v>3</v>
      </c>
      <c r="AM63" s="397" t="s">
        <v>92</v>
      </c>
      <c r="AN63" s="398"/>
      <c r="AO63" s="1251"/>
      <c r="AP63" s="1252"/>
      <c r="AQ63" s="46"/>
      <c r="AR63" s="399"/>
      <c r="AS63" s="400"/>
      <c r="AT63" s="1228"/>
      <c r="AU63" s="1228"/>
      <c r="AV63" s="1228"/>
      <c r="AW63" s="1219"/>
      <c r="AX63" s="1218"/>
    </row>
    <row r="64" spans="1:50" ht="19.5" customHeight="1" x14ac:dyDescent="0.4">
      <c r="A64" s="1479"/>
      <c r="B64" s="1107"/>
      <c r="C64" s="403"/>
      <c r="D64" s="1030" t="s">
        <v>158</v>
      </c>
      <c r="E64" s="1031"/>
      <c r="F64" s="1031"/>
      <c r="G64" s="1031"/>
      <c r="H64" s="1031"/>
      <c r="I64" s="404"/>
      <c r="J64" s="301" t="s">
        <v>68</v>
      </c>
      <c r="K64" s="148"/>
      <c r="L64" s="398"/>
      <c r="M64" s="398"/>
      <c r="N64" s="148"/>
      <c r="O64" s="46"/>
      <c r="P64" s="46"/>
      <c r="Q64" s="399"/>
      <c r="R64" s="400"/>
      <c r="S64" s="1062"/>
      <c r="T64" s="405"/>
      <c r="U64" s="1030" t="s">
        <v>158</v>
      </c>
      <c r="V64" s="1031"/>
      <c r="W64" s="1031"/>
      <c r="X64" s="1031"/>
      <c r="Y64" s="1031"/>
      <c r="Z64" s="406"/>
      <c r="AA64" s="301" t="s">
        <v>68</v>
      </c>
      <c r="AB64" s="148"/>
      <c r="AC64" s="398"/>
      <c r="AD64" s="398"/>
      <c r="AE64" s="148"/>
      <c r="AF64" s="46"/>
      <c r="AG64" s="46"/>
      <c r="AH64" s="399"/>
      <c r="AI64" s="400"/>
      <c r="AJ64" s="1418"/>
      <c r="AK64" s="148" t="s">
        <v>68</v>
      </c>
      <c r="AL64" s="148"/>
      <c r="AM64" s="398"/>
      <c r="AN64" s="398"/>
      <c r="AO64" s="148"/>
      <c r="AP64" s="46"/>
      <c r="AQ64" s="46"/>
      <c r="AR64" s="399"/>
      <c r="AS64" s="400"/>
      <c r="AT64" s="1228"/>
      <c r="AU64" s="1228"/>
      <c r="AV64" s="1228"/>
      <c r="AW64" s="1219"/>
      <c r="AX64" s="1218"/>
    </row>
    <row r="65" spans="1:50" ht="19.5" customHeight="1" x14ac:dyDescent="0.2">
      <c r="A65" s="1479"/>
      <c r="B65" s="1107"/>
      <c r="C65" s="407"/>
      <c r="D65" s="1031"/>
      <c r="E65" s="1031"/>
      <c r="F65" s="1031"/>
      <c r="G65" s="1031"/>
      <c r="H65" s="1031"/>
      <c r="I65" s="408" ph="1"/>
      <c r="J65" s="157" t="s">
        <v>3</v>
      </c>
      <c r="K65" s="409" t="s">
        <v>66</v>
      </c>
      <c r="L65" s="410"/>
      <c r="M65" s="410"/>
      <c r="N65" s="46"/>
      <c r="O65" s="411"/>
      <c r="P65" s="46"/>
      <c r="Q65" s="399"/>
      <c r="R65" s="412">
        <f>IF(R56=0,99,IF(AND(J65="☑",J66="☑"),99,IF(AND(J65="□",J66="□"),99,IF(J65="☑",1,2))))</f>
        <v>99</v>
      </c>
      <c r="S65" s="1062"/>
      <c r="T65" s="413"/>
      <c r="U65" s="1031"/>
      <c r="V65" s="1031"/>
      <c r="W65" s="1031"/>
      <c r="X65" s="1031"/>
      <c r="Y65" s="1031"/>
      <c r="Z65" s="292" ph="1"/>
      <c r="AA65" s="157" t="s">
        <v>2</v>
      </c>
      <c r="AB65" s="409" t="s">
        <v>66</v>
      </c>
      <c r="AC65" s="410"/>
      <c r="AD65" s="410"/>
      <c r="AE65" s="46"/>
      <c r="AF65" s="411"/>
      <c r="AG65" s="46"/>
      <c r="AH65" s="399"/>
      <c r="AI65" s="412">
        <f>IF(AI56=0,99,IF(AND(AA65="☑",AA66="☑"),99,IF(AND(AA65="□",AA66="□"),99,IF(AA65="☑",1,2))))</f>
        <v>99</v>
      </c>
      <c r="AJ65" s="1418"/>
      <c r="AK65" s="204" t="s">
        <v>2</v>
      </c>
      <c r="AL65" s="409" t="s">
        <v>66</v>
      </c>
      <c r="AM65" s="410"/>
      <c r="AN65" s="410"/>
      <c r="AO65" s="46"/>
      <c r="AP65" s="411"/>
      <c r="AQ65" s="46"/>
      <c r="AR65" s="399"/>
      <c r="AS65" s="412">
        <f>IF(AS56=0,99,IF(AND(AK65="☑",AK66="☑"),99,IF(AND(AK65="□",AK66="□"),99,IF(AK65="☑",1,2))))</f>
        <v>99</v>
      </c>
      <c r="AT65" s="1228"/>
      <c r="AU65" s="1228"/>
      <c r="AV65" s="1228"/>
      <c r="AW65" s="1219"/>
      <c r="AX65" s="1218"/>
    </row>
    <row r="66" spans="1:50" ht="19.5" customHeight="1" x14ac:dyDescent="0.4">
      <c r="A66" s="1479"/>
      <c r="B66" s="1107"/>
      <c r="C66" s="414"/>
      <c r="D66" s="415"/>
      <c r="E66" s="416"/>
      <c r="F66" s="416"/>
      <c r="G66" s="416"/>
      <c r="H66" s="416"/>
      <c r="I66" s="417"/>
      <c r="J66" s="157" t="s">
        <v>3</v>
      </c>
      <c r="K66" s="397" t="s">
        <v>67</v>
      </c>
      <c r="L66" s="398"/>
      <c r="M66" s="398"/>
      <c r="N66" s="46"/>
      <c r="O66" s="46"/>
      <c r="P66" s="46"/>
      <c r="Q66" s="399"/>
      <c r="R66" s="412"/>
      <c r="S66" s="1062"/>
      <c r="T66" s="418"/>
      <c r="U66" s="419"/>
      <c r="V66" s="420"/>
      <c r="W66" s="420"/>
      <c r="X66" s="420"/>
      <c r="Y66" s="420"/>
      <c r="Z66" s="421"/>
      <c r="AA66" s="157" t="s">
        <v>3</v>
      </c>
      <c r="AB66" s="397" t="s">
        <v>67</v>
      </c>
      <c r="AC66" s="398"/>
      <c r="AD66" s="398"/>
      <c r="AE66" s="46"/>
      <c r="AF66" s="46"/>
      <c r="AG66" s="46"/>
      <c r="AH66" s="399"/>
      <c r="AI66" s="412"/>
      <c r="AJ66" s="1418"/>
      <c r="AK66" s="204" t="s">
        <v>3</v>
      </c>
      <c r="AL66" s="397" t="s">
        <v>67</v>
      </c>
      <c r="AM66" s="398"/>
      <c r="AN66" s="398"/>
      <c r="AO66" s="46"/>
      <c r="AP66" s="46"/>
      <c r="AQ66" s="46"/>
      <c r="AR66" s="399"/>
      <c r="AS66" s="412"/>
      <c r="AT66" s="1228"/>
      <c r="AU66" s="1228"/>
      <c r="AV66" s="1228"/>
      <c r="AW66" s="1219"/>
      <c r="AX66" s="1218"/>
    </row>
    <row r="67" spans="1:50" ht="19.5" customHeight="1" x14ac:dyDescent="0.15">
      <c r="A67" s="1479"/>
      <c r="B67" s="1107"/>
      <c r="C67" s="407"/>
      <c r="D67" s="416"/>
      <c r="E67" s="416"/>
      <c r="F67" s="416"/>
      <c r="G67" s="416"/>
      <c r="H67" s="416"/>
      <c r="I67" s="422"/>
      <c r="J67" s="301" t="s">
        <v>222</v>
      </c>
      <c r="K67" s="148"/>
      <c r="L67" s="398"/>
      <c r="M67" s="398"/>
      <c r="N67" s="423"/>
      <c r="O67" s="424"/>
      <c r="P67" s="425"/>
      <c r="Q67" s="399"/>
      <c r="R67" s="374"/>
      <c r="S67" s="1062"/>
      <c r="T67" s="413"/>
      <c r="U67" s="420"/>
      <c r="V67" s="420"/>
      <c r="W67" s="420"/>
      <c r="X67" s="420"/>
      <c r="Y67" s="420"/>
      <c r="Z67" s="426"/>
      <c r="AA67" s="301" t="s">
        <v>222</v>
      </c>
      <c r="AB67" s="148"/>
      <c r="AC67" s="398"/>
      <c r="AD67" s="398"/>
      <c r="AE67" s="46"/>
      <c r="AF67" s="424"/>
      <c r="AG67" s="425"/>
      <c r="AH67" s="399"/>
      <c r="AI67" s="374"/>
      <c r="AJ67" s="1418"/>
      <c r="AK67" s="148" t="s">
        <v>222</v>
      </c>
      <c r="AL67" s="148"/>
      <c r="AM67" s="398"/>
      <c r="AN67" s="398"/>
      <c r="AO67" s="46"/>
      <c r="AP67" s="424" t="str">
        <f>IF(AP68="","",IFERROR(IF(DATEDIF(AP68,$K$14,"M")&lt;6,"レポート記入日から6ヵ月未満になっていませんか？",""),""))</f>
        <v/>
      </c>
      <c r="AQ67" s="425"/>
      <c r="AR67" s="399"/>
      <c r="AS67" s="374"/>
      <c r="AT67" s="1228"/>
      <c r="AU67" s="1228"/>
      <c r="AV67" s="1228"/>
      <c r="AW67" s="1219"/>
      <c r="AX67" s="1218"/>
    </row>
    <row r="68" spans="1:50" ht="19.5" customHeight="1" x14ac:dyDescent="0.4">
      <c r="A68" s="1479"/>
      <c r="B68" s="1107"/>
      <c r="C68" s="427"/>
      <c r="D68" s="1321"/>
      <c r="E68" s="1080"/>
      <c r="F68" s="1080"/>
      <c r="G68" s="1080"/>
      <c r="H68" s="1080"/>
      <c r="I68" s="422"/>
      <c r="J68" s="157" t="s">
        <v>3</v>
      </c>
      <c r="K68" s="428" t="s">
        <v>732</v>
      </c>
      <c r="M68" s="303"/>
      <c r="N68" s="429" t="s">
        <v>72</v>
      </c>
      <c r="O68" s="160"/>
      <c r="P68" s="430"/>
      <c r="Q68" s="399"/>
      <c r="R68" s="412">
        <f>IF(R56=0,99,IF(AND(J68="☑",J69="☑"),99,IF(AND(J68="□",J69="□"),99,IF(AND(J68="☑",J69="☑"),99,IF(AND(J69="☑",J70="☑"),99,IF(J68="☑",1,3))))))</f>
        <v>99</v>
      </c>
      <c r="S68" s="1062"/>
      <c r="T68" s="431"/>
      <c r="U68" s="1430"/>
      <c r="V68" s="1431"/>
      <c r="W68" s="1431"/>
      <c r="X68" s="1431"/>
      <c r="Y68" s="1431"/>
      <c r="Z68" s="426"/>
      <c r="AA68" s="157" t="s">
        <v>2</v>
      </c>
      <c r="AB68" s="428" t="s">
        <v>732</v>
      </c>
      <c r="AC68" s="48"/>
      <c r="AD68" s="303"/>
      <c r="AE68" s="429" t="s">
        <v>72</v>
      </c>
      <c r="AF68" s="160"/>
      <c r="AG68" s="430"/>
      <c r="AH68" s="399"/>
      <c r="AI68" s="412">
        <f>IF(AI56=0,99,IF(AND(AA68="☑",AA69="☑"),99,IF(AND(AA68="□",AA69="□"),99,IF(AND(AA68="☑",AA69="☑"),99,IF(AND(AA69="☑",AA70="☑"),99,IF(AA68="☑",1,3))))))</f>
        <v>99</v>
      </c>
      <c r="AJ68" s="1418"/>
      <c r="AK68" s="204" t="s">
        <v>2</v>
      </c>
      <c r="AL68" s="428" t="s">
        <v>732</v>
      </c>
      <c r="AM68" s="48"/>
      <c r="AN68" s="303"/>
      <c r="AO68" s="429" t="s">
        <v>72</v>
      </c>
      <c r="AP68" s="160"/>
      <c r="AQ68" s="430"/>
      <c r="AR68" s="399"/>
      <c r="AS68" s="412">
        <f>IF(AS56=0,99,IF(AND(AK68="☑",AK69="☑"),99,IF(AND(AK68="□",AK69="□"),99,IF(AND(AK68="☑",AK69="☑"),99,IF(AND(AK69="☑",AK70="☑"),99,IF(AK68="☑",1,3))))))</f>
        <v>99</v>
      </c>
      <c r="AT68" s="1228"/>
      <c r="AU68" s="1228"/>
      <c r="AV68" s="1228"/>
      <c r="AW68" s="1219"/>
      <c r="AX68" s="1218"/>
    </row>
    <row r="69" spans="1:50" ht="19.5" customHeight="1" x14ac:dyDescent="0.25">
      <c r="A69" s="1479"/>
      <c r="B69" s="1107"/>
      <c r="C69" s="432"/>
      <c r="D69" s="1080"/>
      <c r="E69" s="1080"/>
      <c r="F69" s="1080"/>
      <c r="G69" s="1080"/>
      <c r="H69" s="1080"/>
      <c r="I69" s="422"/>
      <c r="J69" s="157" t="s">
        <v>3</v>
      </c>
      <c r="K69" s="428" t="s">
        <v>14</v>
      </c>
      <c r="M69" s="303"/>
      <c r="N69" s="423" t="s">
        <v>1073</v>
      </c>
      <c r="O69" s="148"/>
      <c r="P69" s="148"/>
      <c r="Q69" s="433"/>
      <c r="R69" s="394"/>
      <c r="S69" s="1062"/>
      <c r="T69" s="434"/>
      <c r="U69" s="1431"/>
      <c r="V69" s="1431"/>
      <c r="W69" s="1431"/>
      <c r="X69" s="1431"/>
      <c r="Y69" s="1431"/>
      <c r="Z69" s="426"/>
      <c r="AA69" s="157" t="s">
        <v>3</v>
      </c>
      <c r="AB69" s="428" t="s">
        <v>14</v>
      </c>
      <c r="AC69" s="48"/>
      <c r="AD69" s="303"/>
      <c r="AE69" s="435" t="s">
        <v>166</v>
      </c>
      <c r="AF69" s="148"/>
      <c r="AG69" s="148"/>
      <c r="AH69" s="433"/>
      <c r="AI69" s="394"/>
      <c r="AJ69" s="1418"/>
      <c r="AK69" s="204" t="s">
        <v>3</v>
      </c>
      <c r="AL69" s="428" t="s">
        <v>14</v>
      </c>
      <c r="AM69" s="48"/>
      <c r="AN69" s="303"/>
      <c r="AO69" s="435" t="s">
        <v>166</v>
      </c>
      <c r="AP69" s="148"/>
      <c r="AQ69" s="148"/>
      <c r="AR69" s="433"/>
      <c r="AS69" s="394"/>
      <c r="AT69" s="1228"/>
      <c r="AU69" s="1228"/>
      <c r="AV69" s="1228"/>
      <c r="AW69" s="1219"/>
      <c r="AX69" s="1218"/>
    </row>
    <row r="70" spans="1:50" ht="19.5" customHeight="1" x14ac:dyDescent="0.4">
      <c r="A70" s="1479"/>
      <c r="B70" s="1107"/>
      <c r="C70" s="436"/>
      <c r="D70" s="422"/>
      <c r="E70" s="422"/>
      <c r="F70" s="422"/>
      <c r="G70" s="422"/>
      <c r="H70" s="422"/>
      <c r="I70" s="422"/>
      <c r="J70" s="382"/>
      <c r="K70" s="428"/>
      <c r="M70" s="303"/>
      <c r="N70" s="148"/>
      <c r="O70" s="304"/>
      <c r="P70" s="304"/>
      <c r="Q70" s="437"/>
      <c r="R70" s="400"/>
      <c r="S70" s="1062"/>
      <c r="T70" s="438"/>
      <c r="U70" s="426"/>
      <c r="V70" s="426"/>
      <c r="W70" s="426"/>
      <c r="X70" s="426"/>
      <c r="Y70" s="426"/>
      <c r="Z70" s="426"/>
      <c r="AA70" s="382"/>
      <c r="AB70" s="428"/>
      <c r="AC70" s="48"/>
      <c r="AD70" s="303"/>
      <c r="AE70" s="148"/>
      <c r="AF70" s="304"/>
      <c r="AG70" s="304"/>
      <c r="AH70" s="437"/>
      <c r="AI70" s="400"/>
      <c r="AJ70" s="1418"/>
      <c r="AK70" s="384"/>
      <c r="AL70" s="428"/>
      <c r="AM70" s="48"/>
      <c r="AN70" s="303"/>
      <c r="AO70" s="148"/>
      <c r="AP70" s="304"/>
      <c r="AQ70" s="304"/>
      <c r="AR70" s="437"/>
      <c r="AS70" s="400"/>
      <c r="AT70" s="1228"/>
      <c r="AU70" s="1228"/>
      <c r="AV70" s="1228"/>
      <c r="AW70" s="287"/>
      <c r="AX70" s="288"/>
    </row>
    <row r="71" spans="1:50" ht="19.5" customHeight="1" x14ac:dyDescent="0.3">
      <c r="A71" s="1479"/>
      <c r="B71" s="1107"/>
      <c r="C71" s="436"/>
      <c r="D71" s="422"/>
      <c r="E71" s="422"/>
      <c r="F71" s="422"/>
      <c r="G71" s="422"/>
      <c r="H71" s="422"/>
      <c r="I71" s="422"/>
      <c r="J71" s="301" t="s">
        <v>73</v>
      </c>
      <c r="K71" s="148"/>
      <c r="L71" s="302"/>
      <c r="M71" s="303"/>
      <c r="N71" s="148"/>
      <c r="O71" s="304"/>
      <c r="P71" s="304"/>
      <c r="Q71" s="305" t="str">
        <f>IF(ISNUMBER(Q72),"","必要項目が正しく選択されていません")</f>
        <v/>
      </c>
      <c r="R71" s="400"/>
      <c r="S71" s="1062"/>
      <c r="T71" s="438"/>
      <c r="U71" s="426"/>
      <c r="V71" s="426"/>
      <c r="W71" s="426"/>
      <c r="X71" s="426"/>
      <c r="Y71" s="426"/>
      <c r="Z71" s="426"/>
      <c r="AA71" s="439" t="s">
        <v>205</v>
      </c>
      <c r="AB71" s="148"/>
      <c r="AC71" s="302"/>
      <c r="AD71" s="303"/>
      <c r="AE71" s="148"/>
      <c r="AF71" s="304"/>
      <c r="AG71" s="304"/>
      <c r="AH71" s="305" t="str">
        <f>IF(ISNUMBER(AH72),"","必要項目が正しく選択されていません")</f>
        <v/>
      </c>
      <c r="AI71" s="440"/>
      <c r="AJ71" s="1418"/>
      <c r="AK71" s="441" t="s">
        <v>73</v>
      </c>
      <c r="AL71" s="148"/>
      <c r="AM71" s="302"/>
      <c r="AN71" s="303"/>
      <c r="AO71" s="148"/>
      <c r="AP71" s="304"/>
      <c r="AQ71" s="304"/>
      <c r="AR71" s="305" t="str">
        <f>IF(ISNUMBER(AR72),"","必要項目が正しく選択されていません")</f>
        <v/>
      </c>
      <c r="AS71" s="440"/>
      <c r="AT71" s="1228"/>
      <c r="AU71" s="1228"/>
      <c r="AV71" s="1228"/>
      <c r="AW71" s="287"/>
      <c r="AX71" s="288"/>
    </row>
    <row r="72" spans="1:50" ht="41.1" customHeight="1" x14ac:dyDescent="0.25">
      <c r="A72" s="1479"/>
      <c r="B72" s="1107"/>
      <c r="C72" s="1133"/>
      <c r="D72" s="1134"/>
      <c r="E72" s="1134"/>
      <c r="F72" s="1134"/>
      <c r="G72" s="1134"/>
      <c r="H72" s="1134"/>
      <c r="I72" s="1135"/>
      <c r="J72" s="301"/>
      <c r="K72" s="1020"/>
      <c r="L72" s="1020"/>
      <c r="M72" s="1020"/>
      <c r="N72" s="1020"/>
      <c r="O72" s="1020"/>
      <c r="P72" s="304"/>
      <c r="Q72" s="445">
        <f>IF(J54="☑",1,IF(AND(R56=11,OR(R65=99,R68=99)),"error",IF(AND(R56=11,R57=11,R65=1,R68=1),5,IF(AND(R56=11,R57=11,R65=1,R68=2),3,IF(AND(R56=11,R57=11,R65=2,R68=1),3,IF(AND(R56=11,R57=11,R65=2,R68=2),3,IF(AND(R56=11,R57=0,R65=1,R68=1),3,IF(AND(R56=11,R57=0,R65=1,R68=2),3,IF(AND(R56=11,R57=0,R65=2,R68=1),3,IF(AND(R56=11,R57=0,R65=2,R68=2),3,1))))))))))</f>
        <v>1</v>
      </c>
      <c r="R72" s="394"/>
      <c r="S72" s="1062"/>
      <c r="T72" s="1433"/>
      <c r="U72" s="1434"/>
      <c r="V72" s="1434"/>
      <c r="W72" s="1434"/>
      <c r="X72" s="1434"/>
      <c r="Y72" s="1434"/>
      <c r="Z72" s="1435"/>
      <c r="AA72" s="301"/>
      <c r="AB72" s="1346"/>
      <c r="AC72" s="1432"/>
      <c r="AD72" s="1432"/>
      <c r="AE72" s="1432"/>
      <c r="AF72" s="1432"/>
      <c r="AG72" s="304"/>
      <c r="AH72" s="309">
        <f>IF(AA53="☑",Q72,IF(AA54="☑",1,IF(AND(AI56=11,OR(AI65=99,AI68=99)),"error",IF(AND(AI56=11,AI57=11,AI65=1,AI68=1),5,IF(AND(AI56=11,AI57=11,AI65=1,AI68=2),3,IF(AND(AI56=11,AI57=11,AI65=2,AI68=1),3,IF(AND(AI56=11,AI57=11,AI65=2,AI68=2),3,IF(AND(AI56=11,AI57=0,AI65=1,AI68=1),3,IF(AND(AI56=11,AI57=0,AI65=1,AI68=2),3,IF(AND(AI56=11,AI57=0,AI65=2,AI68=1),3,IF(AND(AI56=11,AI57=0,AI65=2,AI68=2),3,1)))))))))))</f>
        <v>1</v>
      </c>
      <c r="AI72" s="449"/>
      <c r="AJ72" s="1418"/>
      <c r="AK72" s="148"/>
      <c r="AL72" s="148"/>
      <c r="AM72" s="1346"/>
      <c r="AN72" s="1347"/>
      <c r="AO72" s="1347"/>
      <c r="AP72" s="1347"/>
      <c r="AQ72" s="304"/>
      <c r="AR72" s="309">
        <f>IF(AK53="☑",Q72,IF(AN53="☑",AH72,IF(AK54="☑",1,IF(AND(AS56=11,OR(AS65=99,AS68=99)),"error",IF(AND(AS56=11,AS57=11,AS65=1,AS68=1),5,IF(AND(AS56=11,AS57=11,AS65=1,AS68=2),3,IF(AND(AS56=11,AS57=11,AS65=2,AS68=1),3,IF(AND(AS56=11,AS57=11,AS65=2,AS68=2),3,IF(AND(AS56=11,AS57=0,AS65=1,AS68=1),3,IF(AND(AS56=11,AS57=0,AS65=1,AS68=2),3,IF(AND(AS56=11,AS57=0,AS65=2,AS68=1),3,IF(AND(AS56=11,AS57=0,AS65=2,AS68=2),3,1))))))))))))</f>
        <v>1</v>
      </c>
      <c r="AS72" s="449"/>
      <c r="AT72" s="1228"/>
      <c r="AU72" s="1228"/>
      <c r="AV72" s="1228"/>
      <c r="AW72" s="287"/>
      <c r="AX72" s="288"/>
    </row>
    <row r="73" spans="1:50" ht="15" customHeight="1" thickBot="1" x14ac:dyDescent="0.2">
      <c r="A73" s="1479"/>
      <c r="B73" s="1320"/>
      <c r="C73" s="1136"/>
      <c r="D73" s="1137"/>
      <c r="E73" s="1137"/>
      <c r="F73" s="1137"/>
      <c r="G73" s="1137"/>
      <c r="H73" s="1137"/>
      <c r="I73" s="1138"/>
      <c r="J73" s="450"/>
      <c r="K73" s="451"/>
      <c r="L73" s="452"/>
      <c r="M73" s="452"/>
      <c r="N73" s="452"/>
      <c r="O73" s="452"/>
      <c r="P73" s="452"/>
      <c r="Q73" s="352" t="s">
        <v>1</v>
      </c>
      <c r="R73" s="453"/>
      <c r="S73" s="1132"/>
      <c r="T73" s="1436"/>
      <c r="U73" s="1437"/>
      <c r="V73" s="1437"/>
      <c r="W73" s="1437"/>
      <c r="X73" s="1437"/>
      <c r="Y73" s="1437"/>
      <c r="Z73" s="1438"/>
      <c r="AA73" s="450"/>
      <c r="AB73" s="451"/>
      <c r="AC73" s="452"/>
      <c r="AD73" s="452"/>
      <c r="AE73" s="452"/>
      <c r="AF73" s="452"/>
      <c r="AG73" s="452"/>
      <c r="AH73" s="356" t="s">
        <v>1</v>
      </c>
      <c r="AI73" s="454"/>
      <c r="AJ73" s="1419"/>
      <c r="AK73" s="451"/>
      <c r="AL73" s="451"/>
      <c r="AM73" s="452"/>
      <c r="AN73" s="452"/>
      <c r="AO73" s="452"/>
      <c r="AP73" s="452"/>
      <c r="AQ73" s="452"/>
      <c r="AR73" s="356" t="s">
        <v>1</v>
      </c>
      <c r="AS73" s="454"/>
      <c r="AT73" s="1229"/>
      <c r="AU73" s="1229"/>
      <c r="AV73" s="1229"/>
      <c r="AW73" s="455"/>
      <c r="AX73" s="456"/>
    </row>
    <row r="74" spans="1:50" ht="29.25" customHeight="1" x14ac:dyDescent="0.15">
      <c r="A74" s="1479"/>
      <c r="B74" s="1147" t="s">
        <v>49</v>
      </c>
      <c r="C74" s="1090" t="s">
        <v>1084</v>
      </c>
      <c r="D74" s="1127"/>
      <c r="E74" s="1127"/>
      <c r="F74" s="1127"/>
      <c r="G74" s="1127"/>
      <c r="H74" s="1127"/>
      <c r="I74" s="1128"/>
      <c r="J74" s="457"/>
      <c r="K74" s="458"/>
      <c r="L74" s="459"/>
      <c r="M74" s="459"/>
      <c r="N74" s="459"/>
      <c r="O74" s="459"/>
      <c r="P74" s="459"/>
      <c r="Q74" s="460"/>
      <c r="R74" s="461"/>
      <c r="S74" s="1311" t="s">
        <v>49</v>
      </c>
      <c r="T74" s="1085" t="s">
        <v>1085</v>
      </c>
      <c r="U74" s="1086"/>
      <c r="V74" s="1086"/>
      <c r="W74" s="1086"/>
      <c r="X74" s="1086"/>
      <c r="Y74" s="1086"/>
      <c r="Z74" s="1087"/>
      <c r="AA74" s="165" t="s">
        <v>2</v>
      </c>
      <c r="AB74" s="362" t="s">
        <v>167</v>
      </c>
      <c r="AC74" s="258"/>
      <c r="AD74" s="258"/>
      <c r="AE74" s="258"/>
      <c r="AF74" s="258"/>
      <c r="AG74" s="258"/>
      <c r="AH74" s="462"/>
      <c r="AI74" s="461"/>
      <c r="AJ74" s="1344" t="s">
        <v>243</v>
      </c>
      <c r="AK74" s="165" t="s">
        <v>3</v>
      </c>
      <c r="AL74" s="362" t="s">
        <v>191</v>
      </c>
      <c r="AM74" s="258"/>
      <c r="AN74" s="170" t="s">
        <v>2</v>
      </c>
      <c r="AO74" s="364" t="s">
        <v>190</v>
      </c>
      <c r="AP74" s="258"/>
      <c r="AQ74" s="258"/>
      <c r="AR74" s="462"/>
      <c r="AS74" s="461"/>
      <c r="AT74" s="463"/>
      <c r="AU74" s="463"/>
      <c r="AV74" s="463"/>
      <c r="AW74" s="464"/>
      <c r="AX74" s="465"/>
    </row>
    <row r="75" spans="1:50" ht="28.5" customHeight="1" x14ac:dyDescent="0.15">
      <c r="A75" s="1479"/>
      <c r="B75" s="1148"/>
      <c r="C75" s="1129"/>
      <c r="D75" s="1129"/>
      <c r="E75" s="1129"/>
      <c r="F75" s="1129"/>
      <c r="G75" s="1129"/>
      <c r="H75" s="1129"/>
      <c r="I75" s="1130"/>
      <c r="J75" s="156" t="s">
        <v>3</v>
      </c>
      <c r="K75" s="371" t="str">
        <f>IF(K13="銀の認定【新規】","取組無し、または添付資料無し（初回のみ　※添付資料ない場合は採点対象外）","取組無し")</f>
        <v>取組無し</v>
      </c>
      <c r="L75" s="272"/>
      <c r="M75" s="272"/>
      <c r="N75" s="372"/>
      <c r="O75" s="377"/>
      <c r="P75" s="377"/>
      <c r="Q75" s="466"/>
      <c r="R75" s="467"/>
      <c r="S75" s="1312"/>
      <c r="T75" s="1088"/>
      <c r="U75" s="1088"/>
      <c r="V75" s="1088"/>
      <c r="W75" s="1088"/>
      <c r="X75" s="1088"/>
      <c r="Y75" s="1088"/>
      <c r="Z75" s="1089"/>
      <c r="AA75" s="156" t="s">
        <v>3</v>
      </c>
      <c r="AB75" s="371" t="str">
        <f>IF(K13="銀の認定【新規】","取組無し、または添付資料無し（初回のみ　※添付資料ない場合は採点対象外）","取組無し")</f>
        <v>取組無し</v>
      </c>
      <c r="AC75" s="272"/>
      <c r="AD75" s="272"/>
      <c r="AE75" s="372"/>
      <c r="AF75" s="377"/>
      <c r="AG75" s="377"/>
      <c r="AH75" s="468"/>
      <c r="AI75" s="467"/>
      <c r="AJ75" s="1257"/>
      <c r="AK75" s="202" t="s">
        <v>3</v>
      </c>
      <c r="AL75" s="51" t="str">
        <f>IF(K13="銀の認定【新規】","取組無し、または添付資料無し（初回のみ　※添付資料ない場合は採点対象外）","取組無し")</f>
        <v>取組無し</v>
      </c>
      <c r="AM75" s="272"/>
      <c r="AN75" s="272"/>
      <c r="AO75" s="372"/>
      <c r="AP75" s="377"/>
      <c r="AQ75" s="377"/>
      <c r="AR75" s="468"/>
      <c r="AS75" s="467"/>
      <c r="AT75" s="1032">
        <f>Q97</f>
        <v>1</v>
      </c>
      <c r="AU75" s="1032" t="str">
        <f>IF(S19="□","",AH97)</f>
        <v/>
      </c>
      <c r="AV75" s="1032" t="str">
        <f>IF(AJ19="□","",AR97)</f>
        <v/>
      </c>
      <c r="AW75" s="1238" t="s">
        <v>368</v>
      </c>
      <c r="AX75" s="1239"/>
    </row>
    <row r="76" spans="1:50" ht="19.5" customHeight="1" x14ac:dyDescent="0.4">
      <c r="A76" s="1479"/>
      <c r="B76" s="1148"/>
      <c r="C76" s="1129"/>
      <c r="D76" s="1129"/>
      <c r="E76" s="1129"/>
      <c r="F76" s="1129"/>
      <c r="G76" s="1129"/>
      <c r="H76" s="1129"/>
      <c r="I76" s="1130"/>
      <c r="J76" s="1076" t="s">
        <v>71</v>
      </c>
      <c r="K76" s="1056"/>
      <c r="L76" s="1056"/>
      <c r="M76" s="277"/>
      <c r="N76" s="372"/>
      <c r="O76" s="378"/>
      <c r="P76" s="378"/>
      <c r="Q76" s="378"/>
      <c r="R76" s="470"/>
      <c r="S76" s="1312"/>
      <c r="T76" s="1088"/>
      <c r="U76" s="1088"/>
      <c r="V76" s="1088"/>
      <c r="W76" s="1088"/>
      <c r="X76" s="1088"/>
      <c r="Y76" s="1088"/>
      <c r="Z76" s="1089"/>
      <c r="AA76" s="1076" t="s">
        <v>71</v>
      </c>
      <c r="AB76" s="1056"/>
      <c r="AC76" s="1056"/>
      <c r="AD76" s="277"/>
      <c r="AE76" s="372"/>
      <c r="AF76" s="378"/>
      <c r="AG76" s="378"/>
      <c r="AH76" s="379"/>
      <c r="AI76" s="470"/>
      <c r="AJ76" s="1257"/>
      <c r="AK76" s="1056" t="s">
        <v>71</v>
      </c>
      <c r="AL76" s="1056"/>
      <c r="AM76" s="1056"/>
      <c r="AN76" s="277"/>
      <c r="AO76" s="372"/>
      <c r="AP76" s="378"/>
      <c r="AQ76" s="378"/>
      <c r="AR76" s="379"/>
      <c r="AS76" s="470"/>
      <c r="AT76" s="1236"/>
      <c r="AU76" s="1236"/>
      <c r="AV76" s="1236"/>
      <c r="AW76" s="1220"/>
      <c r="AX76" s="1221"/>
    </row>
    <row r="77" spans="1:50" ht="19.5" customHeight="1" x14ac:dyDescent="0.4">
      <c r="A77" s="1479"/>
      <c r="B77" s="1148"/>
      <c r="C77" s="1129"/>
      <c r="D77" s="1129"/>
      <c r="E77" s="1129"/>
      <c r="F77" s="1129"/>
      <c r="G77" s="1129"/>
      <c r="H77" s="1129"/>
      <c r="I77" s="1130"/>
      <c r="J77" s="159" t="s">
        <v>3</v>
      </c>
      <c r="K77" s="51" t="s">
        <v>160</v>
      </c>
      <c r="L77" s="51"/>
      <c r="M77" s="51"/>
      <c r="N77" s="372"/>
      <c r="O77" s="372"/>
      <c r="P77" s="372"/>
      <c r="Q77" s="393"/>
      <c r="R77" s="472"/>
      <c r="S77" s="1312"/>
      <c r="T77" s="1088"/>
      <c r="U77" s="1088"/>
      <c r="V77" s="1088"/>
      <c r="W77" s="1088"/>
      <c r="X77" s="1088"/>
      <c r="Y77" s="1088"/>
      <c r="Z77" s="1089"/>
      <c r="AA77" s="159" t="s">
        <v>3</v>
      </c>
      <c r="AB77" s="51" t="s">
        <v>160</v>
      </c>
      <c r="AE77" s="372"/>
      <c r="AF77" s="372"/>
      <c r="AG77" s="372"/>
      <c r="AH77" s="393"/>
      <c r="AI77" s="472"/>
      <c r="AJ77" s="1257"/>
      <c r="AK77" s="205" t="s">
        <v>3</v>
      </c>
      <c r="AL77" s="51" t="s">
        <v>160</v>
      </c>
      <c r="AO77" s="372"/>
      <c r="AP77" s="372"/>
      <c r="AQ77" s="372"/>
      <c r="AR77" s="393"/>
      <c r="AS77" s="472"/>
      <c r="AT77" s="1236"/>
      <c r="AU77" s="1236"/>
      <c r="AV77" s="1236"/>
      <c r="AW77" s="1222"/>
      <c r="AX77" s="1223"/>
    </row>
    <row r="78" spans="1:50" ht="19.5" customHeight="1" x14ac:dyDescent="0.4">
      <c r="A78" s="1479"/>
      <c r="B78" s="1148"/>
      <c r="C78" s="1129"/>
      <c r="D78" s="1129"/>
      <c r="E78" s="1129"/>
      <c r="F78" s="1129"/>
      <c r="G78" s="1129"/>
      <c r="H78" s="1129"/>
      <c r="I78" s="1130"/>
      <c r="J78" s="471"/>
      <c r="K78" s="474" t="s">
        <v>139</v>
      </c>
      <c r="L78" s="277"/>
      <c r="N78" s="372"/>
      <c r="O78" s="475"/>
      <c r="P78" s="372"/>
      <c r="Q78" s="393"/>
      <c r="R78" s="476"/>
      <c r="S78" s="1312"/>
      <c r="T78" s="1088"/>
      <c r="U78" s="1088"/>
      <c r="V78" s="1088"/>
      <c r="W78" s="1088"/>
      <c r="X78" s="1088"/>
      <c r="Y78" s="1088"/>
      <c r="Z78" s="1089"/>
      <c r="AA78" s="471"/>
      <c r="AB78" s="474" t="s">
        <v>139</v>
      </c>
      <c r="AC78" s="277"/>
      <c r="AD78" s="48"/>
      <c r="AE78" s="372"/>
      <c r="AF78" s="475"/>
      <c r="AG78" s="372"/>
      <c r="AH78" s="393"/>
      <c r="AI78" s="477"/>
      <c r="AJ78" s="1257"/>
      <c r="AK78" s="473"/>
      <c r="AL78" s="474" t="s">
        <v>139</v>
      </c>
      <c r="AM78" s="277"/>
      <c r="AN78" s="48"/>
      <c r="AO78" s="372"/>
      <c r="AP78" s="475"/>
      <c r="AQ78" s="372"/>
      <c r="AR78" s="393"/>
      <c r="AS78" s="477"/>
      <c r="AT78" s="1236"/>
      <c r="AU78" s="1236"/>
      <c r="AV78" s="1236"/>
      <c r="AW78" s="1222"/>
      <c r="AX78" s="1223"/>
    </row>
    <row r="79" spans="1:50" ht="19.5" customHeight="1" x14ac:dyDescent="0.4">
      <c r="A79" s="1479"/>
      <c r="B79" s="1148"/>
      <c r="C79" s="1129"/>
      <c r="D79" s="1129"/>
      <c r="E79" s="1129"/>
      <c r="F79" s="1129"/>
      <c r="G79" s="1129"/>
      <c r="H79" s="1129"/>
      <c r="I79" s="1130"/>
      <c r="J79" s="471"/>
      <c r="K79" s="202" t="s">
        <v>3</v>
      </c>
      <c r="L79" s="478" t="s">
        <v>141</v>
      </c>
      <c r="M79" s="51"/>
      <c r="N79" s="372"/>
      <c r="O79" s="372"/>
      <c r="P79" s="372"/>
      <c r="Q79" s="393"/>
      <c r="R79" s="275"/>
      <c r="S79" s="1312"/>
      <c r="T79" s="1088"/>
      <c r="U79" s="1088"/>
      <c r="V79" s="1088"/>
      <c r="W79" s="1088"/>
      <c r="X79" s="1088"/>
      <c r="Y79" s="1088"/>
      <c r="Z79" s="1089"/>
      <c r="AA79" s="471"/>
      <c r="AB79" s="202" t="s">
        <v>3</v>
      </c>
      <c r="AC79" s="478" t="s">
        <v>141</v>
      </c>
      <c r="AE79" s="372"/>
      <c r="AF79" s="372"/>
      <c r="AG79" s="372"/>
      <c r="AH79" s="393"/>
      <c r="AI79" s="375"/>
      <c r="AJ79" s="1257"/>
      <c r="AK79" s="473"/>
      <c r="AL79" s="202" t="s">
        <v>3</v>
      </c>
      <c r="AM79" s="478" t="s">
        <v>141</v>
      </c>
      <c r="AO79" s="372"/>
      <c r="AP79" s="372"/>
      <c r="AQ79" s="372"/>
      <c r="AR79" s="393"/>
      <c r="AS79" s="375"/>
      <c r="AT79" s="1236"/>
      <c r="AU79" s="1236"/>
      <c r="AV79" s="1236"/>
      <c r="AW79" s="1222"/>
      <c r="AX79" s="1223"/>
    </row>
    <row r="80" spans="1:50" ht="19.5" customHeight="1" x14ac:dyDescent="0.4">
      <c r="A80" s="1479"/>
      <c r="B80" s="1148"/>
      <c r="C80" s="422"/>
      <c r="D80" s="422"/>
      <c r="E80" s="422"/>
      <c r="F80" s="422"/>
      <c r="G80" s="422"/>
      <c r="H80" s="422"/>
      <c r="I80" s="479"/>
      <c r="J80" s="471"/>
      <c r="K80" s="202" t="s">
        <v>3</v>
      </c>
      <c r="L80" s="478" t="s">
        <v>140</v>
      </c>
      <c r="M80" s="51"/>
      <c r="N80" s="372"/>
      <c r="O80" s="372"/>
      <c r="P80" s="372"/>
      <c r="Q80" s="393"/>
      <c r="R80" s="383">
        <f>IF(J77="☑",11,0)</f>
        <v>0</v>
      </c>
      <c r="S80" s="1312"/>
      <c r="T80" s="426"/>
      <c r="U80" s="426"/>
      <c r="V80" s="426"/>
      <c r="W80" s="426"/>
      <c r="X80" s="426"/>
      <c r="Y80" s="426"/>
      <c r="Z80" s="480"/>
      <c r="AA80" s="471"/>
      <c r="AB80" s="202" t="s">
        <v>3</v>
      </c>
      <c r="AC80" s="478" t="s">
        <v>140</v>
      </c>
      <c r="AE80" s="372"/>
      <c r="AF80" s="372"/>
      <c r="AG80" s="372"/>
      <c r="AH80" s="393"/>
      <c r="AI80" s="383">
        <f>IF(AA77="☑",11,0)</f>
        <v>0</v>
      </c>
      <c r="AJ80" s="1257"/>
      <c r="AK80" s="473"/>
      <c r="AL80" s="202" t="s">
        <v>3</v>
      </c>
      <c r="AM80" s="478" t="s">
        <v>140</v>
      </c>
      <c r="AO80" s="372"/>
      <c r="AP80" s="372"/>
      <c r="AQ80" s="372"/>
      <c r="AR80" s="393"/>
      <c r="AS80" s="383">
        <f>IF(AK77="☑",11,0)</f>
        <v>0</v>
      </c>
      <c r="AT80" s="1236"/>
      <c r="AU80" s="1236"/>
      <c r="AV80" s="1236"/>
      <c r="AW80" s="1222"/>
      <c r="AX80" s="1223"/>
    </row>
    <row r="81" spans="1:50" ht="19.5" customHeight="1" x14ac:dyDescent="0.4">
      <c r="A81" s="1479"/>
      <c r="B81" s="1148"/>
      <c r="C81" s="422"/>
      <c r="D81" s="481"/>
      <c r="E81" s="482"/>
      <c r="F81" s="482"/>
      <c r="G81" s="482"/>
      <c r="H81" s="482"/>
      <c r="I81" s="479"/>
      <c r="J81" s="471"/>
      <c r="K81" s="202" t="s">
        <v>3</v>
      </c>
      <c r="L81" s="397" t="s">
        <v>92</v>
      </c>
      <c r="M81" s="483"/>
      <c r="N81" s="1243"/>
      <c r="O81" s="1244"/>
      <c r="P81" s="372"/>
      <c r="Q81" s="399"/>
      <c r="R81" s="275"/>
      <c r="S81" s="1312"/>
      <c r="T81" s="426"/>
      <c r="U81" s="484"/>
      <c r="V81" s="485"/>
      <c r="W81" s="485"/>
      <c r="X81" s="485"/>
      <c r="Y81" s="485"/>
      <c r="Z81" s="480"/>
      <c r="AA81" s="471"/>
      <c r="AB81" s="202" t="s">
        <v>3</v>
      </c>
      <c r="AC81" s="397" t="s">
        <v>92</v>
      </c>
      <c r="AD81" s="483"/>
      <c r="AE81" s="1243"/>
      <c r="AF81" s="1244"/>
      <c r="AG81" s="372"/>
      <c r="AH81" s="399"/>
      <c r="AI81" s="275"/>
      <c r="AJ81" s="1257"/>
      <c r="AK81" s="473"/>
      <c r="AL81" s="202" t="s">
        <v>3</v>
      </c>
      <c r="AM81" s="397" t="s">
        <v>92</v>
      </c>
      <c r="AN81" s="483"/>
      <c r="AO81" s="1337"/>
      <c r="AP81" s="1338"/>
      <c r="AQ81" s="372"/>
      <c r="AR81" s="399"/>
      <c r="AS81" s="275"/>
      <c r="AT81" s="1236"/>
      <c r="AU81" s="1236"/>
      <c r="AV81" s="1236"/>
      <c r="AW81" s="486"/>
      <c r="AX81" s="487"/>
    </row>
    <row r="82" spans="1:50" ht="19.5" customHeight="1" x14ac:dyDescent="0.4">
      <c r="A82" s="1479"/>
      <c r="B82" s="1148"/>
      <c r="C82" s="442"/>
      <c r="D82" s="1039" t="s">
        <v>159</v>
      </c>
      <c r="E82" s="1040"/>
      <c r="F82" s="1040"/>
      <c r="G82" s="1040"/>
      <c r="H82" s="1041"/>
      <c r="I82" s="444"/>
      <c r="J82" s="159" t="s">
        <v>3</v>
      </c>
      <c r="K82" s="51" t="s">
        <v>142</v>
      </c>
      <c r="L82" s="397"/>
      <c r="M82" s="483"/>
      <c r="N82" s="488"/>
      <c r="O82" s="489"/>
      <c r="P82" s="372"/>
      <c r="Q82" s="399"/>
      <c r="R82" s="275"/>
      <c r="S82" s="1312"/>
      <c r="T82" s="446"/>
      <c r="U82" s="1039" t="s">
        <v>159</v>
      </c>
      <c r="V82" s="1040"/>
      <c r="W82" s="1040"/>
      <c r="X82" s="1040"/>
      <c r="Y82" s="1041"/>
      <c r="Z82" s="448"/>
      <c r="AA82" s="159" t="s">
        <v>3</v>
      </c>
      <c r="AB82" s="51" t="s">
        <v>142</v>
      </c>
      <c r="AC82" s="397"/>
      <c r="AD82" s="483"/>
      <c r="AE82" s="488"/>
      <c r="AF82" s="489"/>
      <c r="AG82" s="372"/>
      <c r="AH82" s="399"/>
      <c r="AI82" s="275"/>
      <c r="AJ82" s="1257"/>
      <c r="AK82" s="205" t="s">
        <v>3</v>
      </c>
      <c r="AL82" s="51" t="s">
        <v>142</v>
      </c>
      <c r="AM82" s="397"/>
      <c r="AN82" s="483"/>
      <c r="AO82" s="488"/>
      <c r="AP82" s="489"/>
      <c r="AQ82" s="372"/>
      <c r="AR82" s="399"/>
      <c r="AS82" s="275"/>
      <c r="AT82" s="1236"/>
      <c r="AU82" s="1236"/>
      <c r="AV82" s="1236"/>
      <c r="AW82" s="1414"/>
      <c r="AX82" s="1415"/>
    </row>
    <row r="83" spans="1:50" ht="19.5" customHeight="1" x14ac:dyDescent="0.4">
      <c r="A83" s="1479"/>
      <c r="B83" s="1148"/>
      <c r="C83" s="422"/>
      <c r="D83" s="1042"/>
      <c r="E83" s="1043"/>
      <c r="F83" s="1043"/>
      <c r="G83" s="1043"/>
      <c r="H83" s="1044"/>
      <c r="I83" s="479"/>
      <c r="J83" s="471"/>
      <c r="K83" s="474" t="s">
        <v>139</v>
      </c>
      <c r="L83" s="277"/>
      <c r="N83" s="372"/>
      <c r="O83" s="475"/>
      <c r="P83" s="372"/>
      <c r="Q83" s="399"/>
      <c r="R83" s="476"/>
      <c r="S83" s="1312"/>
      <c r="T83" s="426"/>
      <c r="U83" s="1042"/>
      <c r="V83" s="1043"/>
      <c r="W83" s="1043"/>
      <c r="X83" s="1043"/>
      <c r="Y83" s="1044"/>
      <c r="Z83" s="480"/>
      <c r="AA83" s="471"/>
      <c r="AB83" s="474" t="s">
        <v>139</v>
      </c>
      <c r="AC83" s="277"/>
      <c r="AD83" s="48"/>
      <c r="AE83" s="372"/>
      <c r="AF83" s="475"/>
      <c r="AG83" s="372"/>
      <c r="AH83" s="399"/>
      <c r="AI83" s="476"/>
      <c r="AJ83" s="1257"/>
      <c r="AK83" s="473"/>
      <c r="AL83" s="474" t="s">
        <v>139</v>
      </c>
      <c r="AM83" s="277"/>
      <c r="AN83" s="48"/>
      <c r="AO83" s="372"/>
      <c r="AP83" s="475"/>
      <c r="AQ83" s="372"/>
      <c r="AR83" s="399"/>
      <c r="AS83" s="476"/>
      <c r="AT83" s="1236"/>
      <c r="AU83" s="1236"/>
      <c r="AV83" s="1236"/>
      <c r="AW83" s="1416"/>
      <c r="AX83" s="1415"/>
    </row>
    <row r="84" spans="1:50" ht="19.5" customHeight="1" x14ac:dyDescent="0.4">
      <c r="A84" s="1479"/>
      <c r="B84" s="1148"/>
      <c r="C84" s="422"/>
      <c r="D84" s="1045" t="s">
        <v>157</v>
      </c>
      <c r="E84" s="1046"/>
      <c r="F84" s="1046"/>
      <c r="G84" s="1046"/>
      <c r="H84" s="1047"/>
      <c r="I84" s="479"/>
      <c r="J84" s="471"/>
      <c r="K84" s="202" t="s">
        <v>3</v>
      </c>
      <c r="L84" s="490" t="s">
        <v>143</v>
      </c>
      <c r="M84" s="51"/>
      <c r="N84" s="372"/>
      <c r="O84" s="372"/>
      <c r="P84" s="372"/>
      <c r="Q84" s="399"/>
      <c r="R84" s="275"/>
      <c r="S84" s="1312"/>
      <c r="T84" s="426"/>
      <c r="U84" s="1045" t="s">
        <v>157</v>
      </c>
      <c r="V84" s="1046"/>
      <c r="W84" s="1046"/>
      <c r="X84" s="1046"/>
      <c r="Y84" s="1047"/>
      <c r="Z84" s="480"/>
      <c r="AA84" s="471"/>
      <c r="AB84" s="202" t="s">
        <v>3</v>
      </c>
      <c r="AC84" s="490" t="s">
        <v>143</v>
      </c>
      <c r="AE84" s="372"/>
      <c r="AF84" s="372"/>
      <c r="AG84" s="372"/>
      <c r="AH84" s="399"/>
      <c r="AI84" s="275"/>
      <c r="AJ84" s="1257"/>
      <c r="AK84" s="473"/>
      <c r="AL84" s="202" t="s">
        <v>3</v>
      </c>
      <c r="AM84" s="490" t="s">
        <v>143</v>
      </c>
      <c r="AO84" s="372"/>
      <c r="AP84" s="372"/>
      <c r="AQ84" s="372"/>
      <c r="AR84" s="399"/>
      <c r="AS84" s="275"/>
      <c r="AT84" s="1236"/>
      <c r="AU84" s="1236"/>
      <c r="AV84" s="1236"/>
      <c r="AW84" s="1416"/>
      <c r="AX84" s="1415"/>
    </row>
    <row r="85" spans="1:50" ht="19.5" customHeight="1" x14ac:dyDescent="0.4">
      <c r="A85" s="1479"/>
      <c r="B85" s="1148"/>
      <c r="C85" s="422"/>
      <c r="D85" s="1048"/>
      <c r="E85" s="1049"/>
      <c r="F85" s="1049"/>
      <c r="G85" s="1049"/>
      <c r="H85" s="1050"/>
      <c r="I85" s="479"/>
      <c r="J85" s="471"/>
      <c r="K85" s="202" t="s">
        <v>3</v>
      </c>
      <c r="L85" s="409" t="s">
        <v>104</v>
      </c>
      <c r="M85" s="51"/>
      <c r="N85" s="372"/>
      <c r="O85" s="372"/>
      <c r="P85" s="372"/>
      <c r="Q85" s="399"/>
      <c r="R85" s="383">
        <f>IF(J82="☑",11,0)</f>
        <v>0</v>
      </c>
      <c r="S85" s="1312"/>
      <c r="T85" s="426"/>
      <c r="U85" s="1048"/>
      <c r="V85" s="1049"/>
      <c r="W85" s="1049"/>
      <c r="X85" s="1049"/>
      <c r="Y85" s="1050"/>
      <c r="Z85" s="480"/>
      <c r="AA85" s="471"/>
      <c r="AB85" s="202" t="s">
        <v>3</v>
      </c>
      <c r="AC85" s="409" t="s">
        <v>104</v>
      </c>
      <c r="AE85" s="372"/>
      <c r="AF85" s="372"/>
      <c r="AG85" s="372"/>
      <c r="AH85" s="399"/>
      <c r="AI85" s="383">
        <f>IF(AA82="☑",11,0)</f>
        <v>0</v>
      </c>
      <c r="AJ85" s="1257"/>
      <c r="AK85" s="473"/>
      <c r="AL85" s="202" t="s">
        <v>3</v>
      </c>
      <c r="AM85" s="409" t="s">
        <v>104</v>
      </c>
      <c r="AO85" s="372"/>
      <c r="AP85" s="372"/>
      <c r="AQ85" s="372"/>
      <c r="AR85" s="399"/>
      <c r="AS85" s="383">
        <f>IF(AK82="☑",11,0)</f>
        <v>0</v>
      </c>
      <c r="AT85" s="1236"/>
      <c r="AU85" s="1236"/>
      <c r="AV85" s="1236"/>
      <c r="AW85" s="1416"/>
      <c r="AX85" s="1415"/>
    </row>
    <row r="86" spans="1:50" ht="19.5" customHeight="1" x14ac:dyDescent="0.4">
      <c r="A86" s="1479"/>
      <c r="B86" s="1148"/>
      <c r="C86" s="422"/>
      <c r="D86" s="1045" t="s">
        <v>158</v>
      </c>
      <c r="E86" s="1071"/>
      <c r="F86" s="1071"/>
      <c r="G86" s="1071"/>
      <c r="H86" s="1072"/>
      <c r="I86" s="479"/>
      <c r="J86" s="471"/>
      <c r="K86" s="202" t="s">
        <v>3</v>
      </c>
      <c r="L86" s="409" t="s">
        <v>84</v>
      </c>
      <c r="M86" s="51"/>
      <c r="N86" s="372"/>
      <c r="O86" s="372"/>
      <c r="P86" s="372"/>
      <c r="Q86" s="399"/>
      <c r="R86" s="275"/>
      <c r="S86" s="1312"/>
      <c r="T86" s="426"/>
      <c r="U86" s="1045" t="s">
        <v>158</v>
      </c>
      <c r="V86" s="1071"/>
      <c r="W86" s="1071"/>
      <c r="X86" s="1071"/>
      <c r="Y86" s="1072"/>
      <c r="Z86" s="480"/>
      <c r="AA86" s="471"/>
      <c r="AB86" s="202" t="s">
        <v>3</v>
      </c>
      <c r="AC86" s="409" t="s">
        <v>84</v>
      </c>
      <c r="AE86" s="372"/>
      <c r="AF86" s="372"/>
      <c r="AG86" s="372"/>
      <c r="AH86" s="399"/>
      <c r="AI86" s="275"/>
      <c r="AJ86" s="1257"/>
      <c r="AK86" s="473"/>
      <c r="AL86" s="202" t="s">
        <v>3</v>
      </c>
      <c r="AM86" s="409" t="s">
        <v>84</v>
      </c>
      <c r="AO86" s="372"/>
      <c r="AP86" s="372"/>
      <c r="AQ86" s="372"/>
      <c r="AR86" s="399"/>
      <c r="AS86" s="275"/>
      <c r="AT86" s="1236"/>
      <c r="AU86" s="1236"/>
      <c r="AV86" s="1236"/>
      <c r="AW86" s="1416"/>
      <c r="AX86" s="1415"/>
    </row>
    <row r="87" spans="1:50" ht="19.5" customHeight="1" x14ac:dyDescent="0.4">
      <c r="A87" s="1479"/>
      <c r="B87" s="1148"/>
      <c r="C87" s="422"/>
      <c r="D87" s="1073"/>
      <c r="E87" s="1074"/>
      <c r="F87" s="1074"/>
      <c r="G87" s="1074"/>
      <c r="H87" s="1075"/>
      <c r="I87" s="479"/>
      <c r="J87" s="471"/>
      <c r="K87" s="202" t="s">
        <v>3</v>
      </c>
      <c r="L87" s="409" t="s">
        <v>105</v>
      </c>
      <c r="M87" s="51"/>
      <c r="N87" s="372"/>
      <c r="O87" s="372"/>
      <c r="P87" s="372"/>
      <c r="Q87" s="399"/>
      <c r="R87" s="275"/>
      <c r="S87" s="1312"/>
      <c r="T87" s="426"/>
      <c r="U87" s="1073"/>
      <c r="V87" s="1074"/>
      <c r="W87" s="1074"/>
      <c r="X87" s="1074"/>
      <c r="Y87" s="1075"/>
      <c r="Z87" s="480"/>
      <c r="AA87" s="471"/>
      <c r="AB87" s="202" t="s">
        <v>3</v>
      </c>
      <c r="AC87" s="409" t="s">
        <v>105</v>
      </c>
      <c r="AE87" s="372"/>
      <c r="AF87" s="372"/>
      <c r="AG87" s="372"/>
      <c r="AH87" s="399"/>
      <c r="AI87" s="275"/>
      <c r="AJ87" s="1257"/>
      <c r="AK87" s="473"/>
      <c r="AL87" s="202" t="s">
        <v>3</v>
      </c>
      <c r="AM87" s="409" t="s">
        <v>105</v>
      </c>
      <c r="AO87" s="372"/>
      <c r="AP87" s="372"/>
      <c r="AQ87" s="372"/>
      <c r="AR87" s="399"/>
      <c r="AS87" s="275"/>
      <c r="AT87" s="1236"/>
      <c r="AU87" s="1236"/>
      <c r="AV87" s="1236"/>
      <c r="AW87" s="1416"/>
      <c r="AX87" s="1415"/>
    </row>
    <row r="88" spans="1:50" ht="19.5" customHeight="1" x14ac:dyDescent="0.4">
      <c r="A88" s="1479"/>
      <c r="B88" s="1148"/>
      <c r="C88" s="422"/>
      <c r="D88" s="443"/>
      <c r="E88" s="443"/>
      <c r="F88" s="443"/>
      <c r="G88" s="443"/>
      <c r="H88" s="443"/>
      <c r="I88" s="479"/>
      <c r="J88" s="471"/>
      <c r="K88" s="202" t="s">
        <v>3</v>
      </c>
      <c r="L88" s="397" t="s">
        <v>92</v>
      </c>
      <c r="M88" s="483"/>
      <c r="N88" s="1102"/>
      <c r="O88" s="1103"/>
      <c r="P88" s="372"/>
      <c r="Q88" s="399"/>
      <c r="R88" s="491"/>
      <c r="S88" s="1312"/>
      <c r="T88" s="426"/>
      <c r="U88" s="447"/>
      <c r="V88" s="447"/>
      <c r="W88" s="447"/>
      <c r="X88" s="447"/>
      <c r="Y88" s="447"/>
      <c r="Z88" s="480"/>
      <c r="AA88" s="471"/>
      <c r="AB88" s="202" t="s">
        <v>3</v>
      </c>
      <c r="AC88" s="397" t="s">
        <v>92</v>
      </c>
      <c r="AD88" s="483"/>
      <c r="AE88" s="1243"/>
      <c r="AF88" s="1244"/>
      <c r="AG88" s="372"/>
      <c r="AH88" s="399"/>
      <c r="AI88" s="491"/>
      <c r="AJ88" s="1257"/>
      <c r="AK88" s="473"/>
      <c r="AL88" s="202" t="s">
        <v>3</v>
      </c>
      <c r="AM88" s="397" t="s">
        <v>92</v>
      </c>
      <c r="AN88" s="483"/>
      <c r="AO88" s="1243"/>
      <c r="AP88" s="1244"/>
      <c r="AQ88" s="372"/>
      <c r="AR88" s="399"/>
      <c r="AS88" s="491"/>
      <c r="AT88" s="1236"/>
      <c r="AU88" s="1236"/>
      <c r="AV88" s="1236"/>
      <c r="AW88" s="1416"/>
      <c r="AX88" s="1415"/>
    </row>
    <row r="89" spans="1:50" ht="19.5" customHeight="1" x14ac:dyDescent="0.4">
      <c r="A89" s="1479"/>
      <c r="B89" s="1148"/>
      <c r="C89" s="422"/>
      <c r="D89" s="422"/>
      <c r="E89" s="422"/>
      <c r="F89" s="422"/>
      <c r="G89" s="422"/>
      <c r="H89" s="422"/>
      <c r="I89" s="479"/>
      <c r="J89" s="301" t="s">
        <v>68</v>
      </c>
      <c r="K89" s="148"/>
      <c r="L89" s="398"/>
      <c r="M89" s="398"/>
      <c r="N89" s="148"/>
      <c r="O89" s="46"/>
      <c r="P89" s="46"/>
      <c r="Q89" s="399"/>
      <c r="R89" s="275"/>
      <c r="S89" s="1312"/>
      <c r="T89" s="426"/>
      <c r="U89" s="426"/>
      <c r="V89" s="426"/>
      <c r="W89" s="426"/>
      <c r="X89" s="426"/>
      <c r="Y89" s="426"/>
      <c r="Z89" s="480"/>
      <c r="AA89" s="301" t="s">
        <v>68</v>
      </c>
      <c r="AB89" s="148"/>
      <c r="AC89" s="398"/>
      <c r="AD89" s="398"/>
      <c r="AE89" s="148"/>
      <c r="AF89" s="46"/>
      <c r="AG89" s="46"/>
      <c r="AH89" s="399"/>
      <c r="AI89" s="275"/>
      <c r="AJ89" s="1257"/>
      <c r="AK89" s="148" t="s">
        <v>68</v>
      </c>
      <c r="AL89" s="148"/>
      <c r="AM89" s="398"/>
      <c r="AN89" s="398"/>
      <c r="AO89" s="148"/>
      <c r="AP89" s="46"/>
      <c r="AQ89" s="46"/>
      <c r="AR89" s="399"/>
      <c r="AS89" s="275"/>
      <c r="AT89" s="1236"/>
      <c r="AU89" s="1236"/>
      <c r="AV89" s="1236"/>
      <c r="AW89" s="1416"/>
      <c r="AX89" s="1415"/>
    </row>
    <row r="90" spans="1:50" ht="19.5" customHeight="1" x14ac:dyDescent="0.4">
      <c r="A90" s="1479"/>
      <c r="B90" s="1148"/>
      <c r="C90" s="422"/>
      <c r="D90" s="415"/>
      <c r="E90" s="443"/>
      <c r="F90" s="443"/>
      <c r="G90" s="443"/>
      <c r="H90" s="443"/>
      <c r="I90" s="479"/>
      <c r="J90" s="159" t="s">
        <v>3</v>
      </c>
      <c r="K90" s="409" t="s">
        <v>66</v>
      </c>
      <c r="L90" s="410"/>
      <c r="M90" s="410"/>
      <c r="N90" s="46"/>
      <c r="O90" s="46"/>
      <c r="P90" s="46"/>
      <c r="Q90" s="399"/>
      <c r="R90" s="412">
        <f>IF(AND(R80=0,R85=0),99,IF(AND(J90="☑",J91="☑"),99,IF(AND(J90="□",J91="□"),99,IF(J90="☑",1,2))))</f>
        <v>99</v>
      </c>
      <c r="S90" s="1312"/>
      <c r="T90" s="426"/>
      <c r="U90" s="419"/>
      <c r="V90" s="447"/>
      <c r="W90" s="447"/>
      <c r="X90" s="447"/>
      <c r="Y90" s="447"/>
      <c r="Z90" s="480"/>
      <c r="AA90" s="159" t="s">
        <v>2</v>
      </c>
      <c r="AB90" s="409" t="s">
        <v>66</v>
      </c>
      <c r="AC90" s="410"/>
      <c r="AD90" s="410"/>
      <c r="AE90" s="46"/>
      <c r="AF90" s="46"/>
      <c r="AG90" s="46"/>
      <c r="AH90" s="399"/>
      <c r="AI90" s="412">
        <f>IF(AND(AI80=0,AI85=0),99,IF(AND(AA90="☑",AA91="☑"),99,IF(AND(AA90="□",AA91="□"),99,IF(AA90="☑",1,2))))</f>
        <v>99</v>
      </c>
      <c r="AJ90" s="1257"/>
      <c r="AK90" s="205" t="s">
        <v>2</v>
      </c>
      <c r="AL90" s="409" t="s">
        <v>66</v>
      </c>
      <c r="AM90" s="410"/>
      <c r="AN90" s="410"/>
      <c r="AO90" s="46"/>
      <c r="AP90" s="46"/>
      <c r="AQ90" s="46"/>
      <c r="AR90" s="399"/>
      <c r="AS90" s="412">
        <f>IF(AND(AS80=0,AS85=0),99,IF(AND(AK90="☑",AK91="☑"),99,IF(AND(AK90="□",AK91="□"),99,IF(AK90="☑",1,2))))</f>
        <v>99</v>
      </c>
      <c r="AT90" s="1236"/>
      <c r="AU90" s="1236"/>
      <c r="AV90" s="1236"/>
      <c r="AW90" s="1416"/>
      <c r="AX90" s="1415"/>
    </row>
    <row r="91" spans="1:50" ht="19.5" customHeight="1" x14ac:dyDescent="0.4">
      <c r="A91" s="1479"/>
      <c r="B91" s="1148"/>
      <c r="C91" s="492"/>
      <c r="D91" s="443"/>
      <c r="E91" s="443"/>
      <c r="F91" s="443"/>
      <c r="G91" s="443"/>
      <c r="H91" s="443"/>
      <c r="I91" s="479"/>
      <c r="J91" s="159" t="s">
        <v>3</v>
      </c>
      <c r="K91" s="397" t="s">
        <v>67</v>
      </c>
      <c r="L91" s="398"/>
      <c r="M91" s="398"/>
      <c r="N91" s="46"/>
      <c r="P91" s="46"/>
      <c r="Q91" s="399"/>
      <c r="R91" s="491"/>
      <c r="S91" s="1312"/>
      <c r="T91" s="493"/>
      <c r="U91" s="447"/>
      <c r="V91" s="447"/>
      <c r="W91" s="447"/>
      <c r="X91" s="447"/>
      <c r="Y91" s="447"/>
      <c r="Z91" s="480"/>
      <c r="AA91" s="159" t="s">
        <v>3</v>
      </c>
      <c r="AB91" s="397" t="s">
        <v>67</v>
      </c>
      <c r="AC91" s="398"/>
      <c r="AD91" s="398"/>
      <c r="AE91" s="46"/>
      <c r="AF91" s="48"/>
      <c r="AG91" s="46"/>
      <c r="AH91" s="399"/>
      <c r="AI91" s="491"/>
      <c r="AJ91" s="1257"/>
      <c r="AK91" s="205" t="s">
        <v>3</v>
      </c>
      <c r="AL91" s="397" t="s">
        <v>67</v>
      </c>
      <c r="AM91" s="398"/>
      <c r="AN91" s="398"/>
      <c r="AO91" s="46"/>
      <c r="AP91" s="48"/>
      <c r="AQ91" s="46"/>
      <c r="AR91" s="399"/>
      <c r="AS91" s="491"/>
      <c r="AT91" s="1236"/>
      <c r="AU91" s="1236"/>
      <c r="AV91" s="1236"/>
      <c r="AW91" s="1416"/>
      <c r="AX91" s="1415"/>
    </row>
    <row r="92" spans="1:50" ht="19.5" customHeight="1" x14ac:dyDescent="0.15">
      <c r="A92" s="1479"/>
      <c r="B92" s="1148"/>
      <c r="C92" s="422"/>
      <c r="D92" s="422"/>
      <c r="E92" s="422"/>
      <c r="F92" s="422"/>
      <c r="G92" s="422"/>
      <c r="H92" s="422"/>
      <c r="I92" s="479"/>
      <c r="J92" s="301" t="s">
        <v>222</v>
      </c>
      <c r="K92" s="148"/>
      <c r="L92" s="398"/>
      <c r="M92" s="398"/>
      <c r="N92" s="46"/>
      <c r="O92" s="424"/>
      <c r="P92" s="425"/>
      <c r="Q92" s="399"/>
      <c r="R92" s="275"/>
      <c r="S92" s="1312"/>
      <c r="T92" s="426"/>
      <c r="U92" s="426"/>
      <c r="V92" s="426"/>
      <c r="W92" s="426"/>
      <c r="X92" s="426"/>
      <c r="Y92" s="426"/>
      <c r="Z92" s="480"/>
      <c r="AA92" s="301" t="s">
        <v>222</v>
      </c>
      <c r="AB92" s="148"/>
      <c r="AC92" s="398"/>
      <c r="AD92" s="398"/>
      <c r="AE92" s="46"/>
      <c r="AF92" s="424"/>
      <c r="AG92" s="425"/>
      <c r="AH92" s="399"/>
      <c r="AI92" s="275"/>
      <c r="AJ92" s="1257"/>
      <c r="AK92" s="148" t="s">
        <v>222</v>
      </c>
      <c r="AL92" s="148"/>
      <c r="AM92" s="398"/>
      <c r="AN92" s="398"/>
      <c r="AO92" s="46"/>
      <c r="AP92" s="424"/>
      <c r="AQ92" s="425"/>
      <c r="AR92" s="399"/>
      <c r="AS92" s="275"/>
      <c r="AT92" s="1236"/>
      <c r="AU92" s="1236"/>
      <c r="AV92" s="1236"/>
      <c r="AW92" s="1416"/>
      <c r="AX92" s="1415"/>
    </row>
    <row r="93" spans="1:50" ht="19.5" customHeight="1" x14ac:dyDescent="0.4">
      <c r="A93" s="1479"/>
      <c r="B93" s="1148"/>
      <c r="C93" s="422"/>
      <c r="D93" s="481"/>
      <c r="E93" s="482"/>
      <c r="F93" s="482"/>
      <c r="G93" s="482"/>
      <c r="H93" s="482"/>
      <c r="I93" s="479"/>
      <c r="J93" s="159" t="s">
        <v>3</v>
      </c>
      <c r="K93" s="428" t="s">
        <v>732</v>
      </c>
      <c r="M93" s="303"/>
      <c r="N93" s="429" t="s">
        <v>72</v>
      </c>
      <c r="O93" s="160"/>
      <c r="P93" s="430"/>
      <c r="Q93" s="399"/>
      <c r="R93" s="412">
        <f>IF(AND(R80=0,R85=0),99,IF(AND(J93="☑",J94="☑"),99,IF(AND(J93="□",J94="□"),99,IF(J93="☑",1,3))))</f>
        <v>99</v>
      </c>
      <c r="S93" s="1312"/>
      <c r="T93" s="426"/>
      <c r="U93" s="484"/>
      <c r="V93" s="485"/>
      <c r="W93" s="485"/>
      <c r="X93" s="485"/>
      <c r="Y93" s="485"/>
      <c r="Z93" s="480"/>
      <c r="AA93" s="159" t="s">
        <v>2</v>
      </c>
      <c r="AB93" s="428" t="s">
        <v>732</v>
      </c>
      <c r="AC93" s="48"/>
      <c r="AD93" s="303"/>
      <c r="AE93" s="429" t="s">
        <v>72</v>
      </c>
      <c r="AF93" s="192"/>
      <c r="AG93" s="430"/>
      <c r="AH93" s="399"/>
      <c r="AI93" s="412">
        <f>IF(AND(AI80=0,AI85=0),99,IF(AND(AA93="☑",AA94="☑"),99,IF(AND(AA93="□",AA94="□"),99,IF(AA93="☑",1,3))))</f>
        <v>99</v>
      </c>
      <c r="AJ93" s="1257"/>
      <c r="AK93" s="205" t="s">
        <v>2</v>
      </c>
      <c r="AL93" s="428" t="s">
        <v>732</v>
      </c>
      <c r="AM93" s="48"/>
      <c r="AN93" s="303"/>
      <c r="AO93" s="429" t="s">
        <v>72</v>
      </c>
      <c r="AP93" s="160"/>
      <c r="AQ93" s="430"/>
      <c r="AR93" s="399"/>
      <c r="AS93" s="412">
        <f>IF(AND(AS80=0,AS85=0),99,IF(AND(AK93="☑",AK94="☑"),99,IF(AND(AK93="□",AK94="□"),99,IF(AK93="☑",1,3))))</f>
        <v>99</v>
      </c>
      <c r="AT93" s="1236"/>
      <c r="AU93" s="1236"/>
      <c r="AV93" s="1236"/>
      <c r="AW93" s="1416"/>
      <c r="AX93" s="1415"/>
    </row>
    <row r="94" spans="1:50" ht="19.5" customHeight="1" x14ac:dyDescent="0.25">
      <c r="A94" s="1479"/>
      <c r="B94" s="1148"/>
      <c r="C94" s="422"/>
      <c r="D94" s="482"/>
      <c r="E94" s="482"/>
      <c r="F94" s="482"/>
      <c r="G94" s="482"/>
      <c r="H94" s="482"/>
      <c r="I94" s="422"/>
      <c r="J94" s="159" t="s">
        <v>3</v>
      </c>
      <c r="K94" s="428" t="s">
        <v>14</v>
      </c>
      <c r="M94" s="303"/>
      <c r="N94" s="435" t="s">
        <v>1072</v>
      </c>
      <c r="O94" s="148"/>
      <c r="P94" s="148"/>
      <c r="Q94" s="433"/>
      <c r="R94" s="472"/>
      <c r="S94" s="1312"/>
      <c r="T94" s="426"/>
      <c r="U94" s="485"/>
      <c r="V94" s="485"/>
      <c r="W94" s="485"/>
      <c r="X94" s="485"/>
      <c r="Y94" s="485"/>
      <c r="Z94" s="426"/>
      <c r="AA94" s="159" t="s">
        <v>3</v>
      </c>
      <c r="AB94" s="428" t="s">
        <v>14</v>
      </c>
      <c r="AC94" s="48"/>
      <c r="AD94" s="303"/>
      <c r="AE94" s="494" t="s">
        <v>166</v>
      </c>
      <c r="AF94" s="148"/>
      <c r="AG94" s="148"/>
      <c r="AH94" s="433"/>
      <c r="AI94" s="472"/>
      <c r="AJ94" s="1257"/>
      <c r="AK94" s="205" t="s">
        <v>3</v>
      </c>
      <c r="AL94" s="428" t="s">
        <v>14</v>
      </c>
      <c r="AM94" s="48"/>
      <c r="AN94" s="303"/>
      <c r="AO94" s="435" t="s">
        <v>166</v>
      </c>
      <c r="AP94" s="148"/>
      <c r="AQ94" s="148"/>
      <c r="AR94" s="433"/>
      <c r="AS94" s="472"/>
      <c r="AT94" s="1236"/>
      <c r="AU94" s="1236"/>
      <c r="AV94" s="1236"/>
      <c r="AW94" s="1416"/>
      <c r="AX94" s="1415"/>
    </row>
    <row r="95" spans="1:50" ht="19.5" customHeight="1" x14ac:dyDescent="0.4">
      <c r="A95" s="1479"/>
      <c r="B95" s="1148"/>
      <c r="C95" s="422"/>
      <c r="D95" s="415"/>
      <c r="E95" s="416"/>
      <c r="F95" s="416"/>
      <c r="G95" s="416"/>
      <c r="H95" s="416"/>
      <c r="I95" s="422"/>
      <c r="J95" s="471"/>
      <c r="K95" s="428"/>
      <c r="M95" s="303"/>
      <c r="N95" s="148"/>
      <c r="O95" s="304"/>
      <c r="P95" s="304"/>
      <c r="Q95" s="437"/>
      <c r="R95" s="472"/>
      <c r="S95" s="1312"/>
      <c r="T95" s="426"/>
      <c r="U95" s="419"/>
      <c r="V95" s="420"/>
      <c r="W95" s="420"/>
      <c r="X95" s="420"/>
      <c r="Y95" s="420"/>
      <c r="Z95" s="426"/>
      <c r="AA95" s="471"/>
      <c r="AB95" s="428"/>
      <c r="AC95" s="48"/>
      <c r="AD95" s="303"/>
      <c r="AE95" s="148"/>
      <c r="AF95" s="304"/>
      <c r="AG95" s="304"/>
      <c r="AH95" s="437"/>
      <c r="AI95" s="472"/>
      <c r="AJ95" s="1257"/>
      <c r="AK95" s="473"/>
      <c r="AL95" s="428"/>
      <c r="AM95" s="48"/>
      <c r="AN95" s="303"/>
      <c r="AO95" s="148"/>
      <c r="AP95" s="304"/>
      <c r="AQ95" s="304"/>
      <c r="AR95" s="437"/>
      <c r="AS95" s="472"/>
      <c r="AT95" s="1236"/>
      <c r="AU95" s="1236"/>
      <c r="AV95" s="1236"/>
      <c r="AW95" s="287"/>
      <c r="AX95" s="288"/>
    </row>
    <row r="96" spans="1:50" ht="19.5" customHeight="1" x14ac:dyDescent="0.3">
      <c r="A96" s="1479"/>
      <c r="B96" s="1148"/>
      <c r="C96" s="436"/>
      <c r="D96" s="416"/>
      <c r="E96" s="416"/>
      <c r="F96" s="416"/>
      <c r="G96" s="416"/>
      <c r="H96" s="416"/>
      <c r="I96" s="422"/>
      <c r="J96" s="439" t="s">
        <v>73</v>
      </c>
      <c r="K96" s="148"/>
      <c r="L96" s="302"/>
      <c r="M96" s="303"/>
      <c r="N96" s="148"/>
      <c r="O96" s="304"/>
      <c r="P96" s="304"/>
      <c r="Q96" s="305" t="str">
        <f>IF(ISNUMBER(Q97),"","必要項目が正しく選択されていません")</f>
        <v/>
      </c>
      <c r="R96" s="495"/>
      <c r="S96" s="1312"/>
      <c r="T96" s="438"/>
      <c r="U96" s="420"/>
      <c r="V96" s="420"/>
      <c r="W96" s="420"/>
      <c r="X96" s="420"/>
      <c r="Y96" s="420"/>
      <c r="Z96" s="426"/>
      <c r="AA96" s="439" t="s">
        <v>206</v>
      </c>
      <c r="AB96" s="148"/>
      <c r="AC96" s="302"/>
      <c r="AD96" s="303"/>
      <c r="AE96" s="148"/>
      <c r="AF96" s="304"/>
      <c r="AG96" s="304"/>
      <c r="AH96" s="305" t="str">
        <f>IF(ISNUMBER(AH97),"","必要項目が正しく選択されていません")</f>
        <v/>
      </c>
      <c r="AI96" s="495"/>
      <c r="AJ96" s="1257"/>
      <c r="AK96" s="441" t="s">
        <v>73</v>
      </c>
      <c r="AL96" s="148"/>
      <c r="AM96" s="302"/>
      <c r="AN96" s="303"/>
      <c r="AO96" s="148"/>
      <c r="AP96" s="304"/>
      <c r="AQ96" s="304"/>
      <c r="AR96" s="305" t="str">
        <f>IF(ISNUMBER(AR97),"","必要項目が正しく選択されていません")</f>
        <v/>
      </c>
      <c r="AS96" s="495"/>
      <c r="AT96" s="1236"/>
      <c r="AU96" s="1236"/>
      <c r="AV96" s="1236"/>
      <c r="AW96" s="287"/>
      <c r="AX96" s="288"/>
    </row>
    <row r="97" spans="1:50" ht="39.6" customHeight="1" x14ac:dyDescent="0.4">
      <c r="A97" s="1479"/>
      <c r="B97" s="1148"/>
      <c r="C97" s="442"/>
      <c r="D97" s="415"/>
      <c r="E97" s="443"/>
      <c r="F97" s="443"/>
      <c r="G97" s="443"/>
      <c r="H97" s="443"/>
      <c r="I97" s="444"/>
      <c r="J97" s="301"/>
      <c r="K97" s="1020"/>
      <c r="L97" s="1020"/>
      <c r="M97" s="1020"/>
      <c r="N97" s="1020"/>
      <c r="O97" s="1020"/>
      <c r="P97" s="304"/>
      <c r="Q97" s="445">
        <f>IF(J75="☑",1,IF(AND(OR(R80=11,R85=11,),OR(R90=99,R93=99)),"Error",IF(AND(R80=11,R90=1,R93=1),5,IF(AND(R80=11,R90=1,R93=2),3,IF(AND(R80=11,R90=2,R93=1),3,IF(AND(R80=11,R90=2,R93=2),3,IF(AND(R80=0,R85=11,R90=1,R93=1),3,IF(AND(R80=0,R85=11,R90=1,R93=2),3,IF(AND(R80=0,R85=11,R90=2,R93=1),3,IF(AND(R80=0,R85=11,R90=2,R93=2),3,1))))))))))</f>
        <v>1</v>
      </c>
      <c r="R97" s="495"/>
      <c r="S97" s="1312"/>
      <c r="T97" s="446"/>
      <c r="U97" s="419"/>
      <c r="V97" s="447"/>
      <c r="W97" s="447"/>
      <c r="X97" s="447"/>
      <c r="Y97" s="447"/>
      <c r="Z97" s="448"/>
      <c r="AA97" s="301"/>
      <c r="AB97" s="1346"/>
      <c r="AC97" s="1432"/>
      <c r="AD97" s="1432"/>
      <c r="AE97" s="1432"/>
      <c r="AF97" s="1432"/>
      <c r="AG97" s="304"/>
      <c r="AH97" s="309">
        <f>IF(AA74="☑",Q97,IF(AA75="☑",1,IF(AND(OR(AI80=11,AI85=11,),OR(AI90=99,AI93=99)),"error",IF(AND(AI80=11,AI90=1,AI93=1),5,IF(AND(AI80=11,AI90=1,AI93=2),3,IF(AND(AI80=11,AI90=2,AI93=1),3,IF(AND(AI80=11,AI90=2,AI93=2),3,IF(AND(AI80=0,AI85=11,AI90=1,AI93=1),3,IF(AND(AI80=0,AI85=11,AI90=1,AI93=2),3,IF(AND(AI80=0,AI85=11,AI90=2,AI93=1),3,IF(AND(AI80=0,AI85=11,AI90=2,AI93=2),3,1)))))))))))</f>
        <v>1</v>
      </c>
      <c r="AI97" s="495"/>
      <c r="AJ97" s="1257"/>
      <c r="AK97" s="148"/>
      <c r="AL97" s="1018"/>
      <c r="AM97" s="1019"/>
      <c r="AN97" s="1019"/>
      <c r="AO97" s="1019"/>
      <c r="AP97" s="1019"/>
      <c r="AQ97" s="304"/>
      <c r="AR97" s="309">
        <f>IF(AK74="☑",Q97,IF(AN74="☑",AH97,IF(AK75="☑",1,IF(AND(OR(AS80=11,AS85=11,),OR(AS90=99,AS93=99)),"error",IF(AND(AS80=11,AS90=1,AS93=1),5,IF(AND(AS80=11,AS90=1,AS93=2),3,IF(AND(AS80=11,AS90=2,AS93=1),3,IF(AND(AS80=11,AS90=2,AS93=2),3,IF(AND(AS80=0,AS85=11,AS90=1,AS93=1),3,IF(AND(AS80=0,AS85=11,AS90=1,AS93=2),3,IF(AND(AS80=0,AS85=11,AS90=2,AS93=1),3,IF(AND(AS80=0,AS85=11,AS90=2,AS93=2),3,1))))))))))))</f>
        <v>1</v>
      </c>
      <c r="AS97" s="495"/>
      <c r="AT97" s="1236"/>
      <c r="AU97" s="1236"/>
      <c r="AV97" s="1236"/>
      <c r="AW97" s="287"/>
      <c r="AX97" s="288"/>
    </row>
    <row r="98" spans="1:50" ht="16.5" customHeight="1" x14ac:dyDescent="0.15">
      <c r="A98" s="1479"/>
      <c r="B98" s="1149"/>
      <c r="C98" s="442"/>
      <c r="D98" s="496"/>
      <c r="E98" s="496"/>
      <c r="F98" s="496"/>
      <c r="G98" s="496"/>
      <c r="H98" s="496"/>
      <c r="I98" s="497"/>
      <c r="J98" s="498"/>
      <c r="K98" s="499"/>
      <c r="L98" s="500"/>
      <c r="M98" s="500"/>
      <c r="N98" s="500"/>
      <c r="O98" s="500"/>
      <c r="P98" s="500"/>
      <c r="Q98" s="313" t="s">
        <v>1</v>
      </c>
      <c r="R98" s="501"/>
      <c r="S98" s="1313"/>
      <c r="T98" s="446"/>
      <c r="U98" s="502"/>
      <c r="V98" s="502"/>
      <c r="W98" s="502"/>
      <c r="X98" s="502"/>
      <c r="Y98" s="502"/>
      <c r="Z98" s="503"/>
      <c r="AA98" s="498"/>
      <c r="AB98" s="499"/>
      <c r="AC98" s="500"/>
      <c r="AD98" s="500"/>
      <c r="AE98" s="500"/>
      <c r="AF98" s="500"/>
      <c r="AG98" s="500"/>
      <c r="AH98" s="317" t="s">
        <v>1</v>
      </c>
      <c r="AI98" s="501"/>
      <c r="AJ98" s="1345"/>
      <c r="AK98" s="499"/>
      <c r="AL98" s="499"/>
      <c r="AM98" s="500"/>
      <c r="AN98" s="500"/>
      <c r="AO98" s="500"/>
      <c r="AP98" s="500"/>
      <c r="AQ98" s="500"/>
      <c r="AR98" s="317" t="s">
        <v>1</v>
      </c>
      <c r="AS98" s="501"/>
      <c r="AT98" s="1237"/>
      <c r="AU98" s="1237"/>
      <c r="AV98" s="1237"/>
      <c r="AW98" s="504"/>
      <c r="AX98" s="505"/>
    </row>
    <row r="99" spans="1:50" ht="29.25" customHeight="1" x14ac:dyDescent="0.4">
      <c r="A99" s="1479"/>
      <c r="B99" s="1110" t="s">
        <v>53</v>
      </c>
      <c r="C99" s="1109" t="s">
        <v>1086</v>
      </c>
      <c r="D99" s="1023"/>
      <c r="E99" s="1023"/>
      <c r="F99" s="1023"/>
      <c r="G99" s="1023"/>
      <c r="H99" s="1023"/>
      <c r="I99" s="1024"/>
      <c r="J99" s="321" t="s">
        <v>241</v>
      </c>
      <c r="K99" s="506"/>
      <c r="L99" s="506"/>
      <c r="M99" s="506"/>
      <c r="N99" s="507"/>
      <c r="O99" s="508"/>
      <c r="P99" s="508"/>
      <c r="Q99" s="509"/>
      <c r="R99" s="510"/>
      <c r="S99" s="1061" t="s">
        <v>53</v>
      </c>
      <c r="T99" s="1022" t="s">
        <v>1087</v>
      </c>
      <c r="U99" s="1023"/>
      <c r="V99" s="1023"/>
      <c r="W99" s="1023"/>
      <c r="X99" s="1023"/>
      <c r="Y99" s="1023"/>
      <c r="Z99" s="1024"/>
      <c r="AA99" s="324" t="s">
        <v>3</v>
      </c>
      <c r="AB99" s="325" t="s">
        <v>866</v>
      </c>
      <c r="AC99" s="326"/>
      <c r="AD99" s="511"/>
      <c r="AE99" s="326"/>
      <c r="AF99" s="512"/>
      <c r="AG99" s="512"/>
      <c r="AH99" s="513"/>
      <c r="AI99" s="510"/>
      <c r="AJ99" s="1064" t="s">
        <v>247</v>
      </c>
      <c r="AK99" s="329" t="s">
        <v>3</v>
      </c>
      <c r="AL99" s="330" t="s">
        <v>239</v>
      </c>
      <c r="AM99" s="326"/>
      <c r="AN99" s="511"/>
      <c r="AO99" s="326"/>
      <c r="AP99" s="512"/>
      <c r="AQ99" s="512"/>
      <c r="AR99" s="513"/>
      <c r="AS99" s="510"/>
      <c r="AT99" s="514"/>
      <c r="AU99" s="514"/>
      <c r="AV99" s="514"/>
      <c r="AW99" s="515"/>
      <c r="AX99" s="336"/>
    </row>
    <row r="100" spans="1:50" ht="29.25" customHeight="1" x14ac:dyDescent="0.4">
      <c r="A100" s="1479"/>
      <c r="B100" s="1111"/>
      <c r="C100" s="1025"/>
      <c r="D100" s="1026"/>
      <c r="E100" s="1026"/>
      <c r="F100" s="1026"/>
      <c r="G100" s="1026"/>
      <c r="H100" s="1026"/>
      <c r="I100" s="1027"/>
      <c r="J100" s="337" t="s">
        <v>240</v>
      </c>
      <c r="K100" s="516"/>
      <c r="L100" s="517"/>
      <c r="M100" s="517"/>
      <c r="N100" s="377"/>
      <c r="O100" s="46"/>
      <c r="P100" s="281"/>
      <c r="Q100" s="518"/>
      <c r="R100" s="519"/>
      <c r="S100" s="1378"/>
      <c r="T100" s="1025"/>
      <c r="U100" s="1026"/>
      <c r="V100" s="1026"/>
      <c r="W100" s="1026"/>
      <c r="X100" s="1026"/>
      <c r="Y100" s="1026"/>
      <c r="Z100" s="1027"/>
      <c r="AA100" s="520"/>
      <c r="AB100" s="521"/>
      <c r="AC100" s="517"/>
      <c r="AD100" s="517"/>
      <c r="AE100" s="377"/>
      <c r="AF100" s="281"/>
      <c r="AG100" s="281"/>
      <c r="AH100" s="518"/>
      <c r="AI100" s="519"/>
      <c r="AJ100" s="1065"/>
      <c r="AK100" s="521"/>
      <c r="AL100" s="516"/>
      <c r="AM100" s="517"/>
      <c r="AN100" s="517"/>
      <c r="AO100" s="377"/>
      <c r="AP100" s="46"/>
      <c r="AQ100" s="46"/>
      <c r="AR100" s="522"/>
      <c r="AS100" s="519"/>
      <c r="AT100" s="1144">
        <f>Q114</f>
        <v>0</v>
      </c>
      <c r="AU100" s="1144" t="str">
        <f>IF(S19="□","",AH114)</f>
        <v/>
      </c>
      <c r="AV100" s="1144" t="str">
        <f>IF(AJ19="□","",AR114)</f>
        <v/>
      </c>
      <c r="AW100" s="1238" t="s">
        <v>368</v>
      </c>
      <c r="AX100" s="1239"/>
    </row>
    <row r="101" spans="1:50" ht="19.5" customHeight="1" x14ac:dyDescent="0.4">
      <c r="A101" s="1479"/>
      <c r="B101" s="1111"/>
      <c r="C101" s="1025"/>
      <c r="D101" s="1026"/>
      <c r="E101" s="1026"/>
      <c r="F101" s="1026"/>
      <c r="G101" s="1026"/>
      <c r="H101" s="1026"/>
      <c r="I101" s="1027"/>
      <c r="J101" s="1076" t="s">
        <v>71</v>
      </c>
      <c r="K101" s="1056"/>
      <c r="L101" s="1056"/>
      <c r="M101" s="523"/>
      <c r="N101" s="524"/>
      <c r="O101" s="51"/>
      <c r="P101" s="51"/>
      <c r="Q101" s="525"/>
      <c r="R101" s="526"/>
      <c r="S101" s="1378"/>
      <c r="T101" s="1025"/>
      <c r="U101" s="1026"/>
      <c r="V101" s="1026"/>
      <c r="W101" s="1026"/>
      <c r="X101" s="1026"/>
      <c r="Y101" s="1026"/>
      <c r="Z101" s="1027"/>
      <c r="AA101" s="1076" t="s">
        <v>71</v>
      </c>
      <c r="AB101" s="1056"/>
      <c r="AC101" s="1056"/>
      <c r="AD101" s="523"/>
      <c r="AE101" s="524"/>
      <c r="AH101" s="525"/>
      <c r="AI101" s="526"/>
      <c r="AJ101" s="1065"/>
      <c r="AK101" s="1076" t="s">
        <v>71</v>
      </c>
      <c r="AL101" s="1056"/>
      <c r="AM101" s="1056"/>
      <c r="AN101" s="523"/>
      <c r="AO101" s="524"/>
      <c r="AR101" s="525"/>
      <c r="AS101" s="526"/>
      <c r="AT101" s="1145"/>
      <c r="AU101" s="1145"/>
      <c r="AV101" s="1145"/>
      <c r="AW101" s="1220"/>
      <c r="AX101" s="1221"/>
    </row>
    <row r="102" spans="1:50" ht="19.5" customHeight="1" x14ac:dyDescent="0.4">
      <c r="A102" s="1479"/>
      <c r="B102" s="1111"/>
      <c r="C102" s="1025"/>
      <c r="D102" s="1026"/>
      <c r="E102" s="1026"/>
      <c r="F102" s="1026"/>
      <c r="G102" s="1026"/>
      <c r="H102" s="1026"/>
      <c r="I102" s="1027"/>
      <c r="J102" s="521"/>
      <c r="K102" s="338"/>
      <c r="L102" s="154"/>
      <c r="M102" s="341" t="s">
        <v>238</v>
      </c>
      <c r="N102" s="338"/>
      <c r="P102" s="338"/>
      <c r="Q102" s="339"/>
      <c r="R102" s="526"/>
      <c r="S102" s="1378"/>
      <c r="T102" s="1025"/>
      <c r="U102" s="1026"/>
      <c r="V102" s="1026"/>
      <c r="W102" s="1026"/>
      <c r="X102" s="1026"/>
      <c r="Y102" s="1026"/>
      <c r="Z102" s="1027"/>
      <c r="AA102" s="521"/>
      <c r="AB102" s="338"/>
      <c r="AC102" s="154"/>
      <c r="AD102" s="341" t="s">
        <v>238</v>
      </c>
      <c r="AE102" s="338"/>
      <c r="AF102" s="338"/>
      <c r="AG102" s="338"/>
      <c r="AH102" s="339"/>
      <c r="AI102" s="526"/>
      <c r="AJ102" s="1065"/>
      <c r="AK102" s="521"/>
      <c r="AL102" s="338"/>
      <c r="AM102" s="154"/>
      <c r="AN102" s="341" t="s">
        <v>238</v>
      </c>
      <c r="AO102" s="338"/>
      <c r="AP102" s="338"/>
      <c r="AQ102" s="338"/>
      <c r="AR102" s="339"/>
      <c r="AS102" s="526"/>
      <c r="AT102" s="1145"/>
      <c r="AU102" s="1145"/>
      <c r="AV102" s="1145"/>
      <c r="AW102" s="1222"/>
      <c r="AX102" s="1223"/>
    </row>
    <row r="103" spans="1:50" ht="19.5" customHeight="1" x14ac:dyDescent="0.4">
      <c r="A103" s="1479"/>
      <c r="B103" s="1111"/>
      <c r="C103" s="1025"/>
      <c r="D103" s="1026"/>
      <c r="E103" s="1026"/>
      <c r="F103" s="1026"/>
      <c r="G103" s="1026"/>
      <c r="H103" s="1026"/>
      <c r="I103" s="1027"/>
      <c r="J103" s="527"/>
      <c r="K103" s="338"/>
      <c r="L103" s="338"/>
      <c r="M103" s="338"/>
      <c r="N103" s="338"/>
      <c r="O103" s="338"/>
      <c r="P103" s="338"/>
      <c r="Q103" s="339"/>
      <c r="R103" s="519"/>
      <c r="S103" s="1378"/>
      <c r="T103" s="1025"/>
      <c r="U103" s="1026"/>
      <c r="V103" s="1026"/>
      <c r="W103" s="1026"/>
      <c r="X103" s="1026"/>
      <c r="Y103" s="1026"/>
      <c r="Z103" s="1027"/>
      <c r="AA103" s="527"/>
      <c r="AB103" s="338"/>
      <c r="AC103" s="338"/>
      <c r="AD103" s="338"/>
      <c r="AE103" s="338"/>
      <c r="AF103" s="338"/>
      <c r="AG103" s="338"/>
      <c r="AH103" s="339"/>
      <c r="AI103" s="519"/>
      <c r="AJ103" s="1065"/>
      <c r="AK103" s="527"/>
      <c r="AL103" s="338"/>
      <c r="AM103" s="338"/>
      <c r="AN103" s="338"/>
      <c r="AO103" s="338"/>
      <c r="AP103" s="338"/>
      <c r="AQ103" s="338"/>
      <c r="AR103" s="339"/>
      <c r="AS103" s="519"/>
      <c r="AT103" s="1145"/>
      <c r="AU103" s="1145"/>
      <c r="AV103" s="1145"/>
      <c r="AW103" s="1222"/>
      <c r="AX103" s="1223"/>
    </row>
    <row r="104" spans="1:50" ht="19.5" customHeight="1" x14ac:dyDescent="0.4">
      <c r="A104" s="1479"/>
      <c r="B104" s="1111"/>
      <c r="C104" s="1025"/>
      <c r="D104" s="1026"/>
      <c r="E104" s="1026"/>
      <c r="F104" s="1026"/>
      <c r="G104" s="1026"/>
      <c r="H104" s="1026"/>
      <c r="I104" s="1027"/>
      <c r="J104" s="1077" t="s">
        <v>385</v>
      </c>
      <c r="K104" s="1078"/>
      <c r="L104" s="1078"/>
      <c r="M104" s="1078"/>
      <c r="N104" s="195"/>
      <c r="O104" s="278" t="s">
        <v>233</v>
      </c>
      <c r="P104" s="338"/>
      <c r="Q104" s="339"/>
      <c r="R104" s="519"/>
      <c r="S104" s="1378"/>
      <c r="T104" s="1025"/>
      <c r="U104" s="1026"/>
      <c r="V104" s="1026"/>
      <c r="W104" s="1026"/>
      <c r="X104" s="1026"/>
      <c r="Y104" s="1026"/>
      <c r="Z104" s="1027"/>
      <c r="AA104" s="1034" t="s">
        <v>825</v>
      </c>
      <c r="AB104" s="1035"/>
      <c r="AC104" s="1035"/>
      <c r="AD104" s="1035"/>
      <c r="AE104" s="197"/>
      <c r="AF104" s="278" t="s">
        <v>233</v>
      </c>
      <c r="AG104" s="338"/>
      <c r="AH104" s="339"/>
      <c r="AI104" s="519"/>
      <c r="AJ104" s="1065"/>
      <c r="AK104" s="527"/>
      <c r="AL104" s="342"/>
      <c r="AM104" s="285" t="s">
        <v>385</v>
      </c>
      <c r="AN104" s="1125"/>
      <c r="AO104" s="1126"/>
      <c r="AP104" s="278" t="s">
        <v>233</v>
      </c>
      <c r="AQ104" s="338"/>
      <c r="AR104" s="339"/>
      <c r="AS104" s="519"/>
      <c r="AT104" s="1145"/>
      <c r="AU104" s="1145"/>
      <c r="AV104" s="1145"/>
      <c r="AW104" s="1222"/>
      <c r="AX104" s="1223"/>
    </row>
    <row r="105" spans="1:50" ht="19.5" customHeight="1" x14ac:dyDescent="0.4">
      <c r="A105" s="1479"/>
      <c r="B105" s="1111"/>
      <c r="C105" s="528"/>
      <c r="D105" s="1039" t="s">
        <v>733</v>
      </c>
      <c r="E105" s="1040"/>
      <c r="F105" s="1040"/>
      <c r="G105" s="1040"/>
      <c r="H105" s="1041"/>
      <c r="I105" s="408"/>
      <c r="J105" s="527"/>
      <c r="K105" s="338"/>
      <c r="L105" s="529"/>
      <c r="M105" s="338"/>
      <c r="N105" s="338"/>
      <c r="O105" s="338"/>
      <c r="P105" s="338"/>
      <c r="Q105" s="339"/>
      <c r="R105" s="519"/>
      <c r="S105" s="1378"/>
      <c r="T105" s="530"/>
      <c r="U105" s="1039" t="s">
        <v>733</v>
      </c>
      <c r="V105" s="1040"/>
      <c r="W105" s="1040"/>
      <c r="X105" s="1040"/>
      <c r="Y105" s="1041"/>
      <c r="Z105" s="292"/>
      <c r="AA105" s="527"/>
      <c r="AB105" s="338"/>
      <c r="AC105" s="338"/>
      <c r="AD105" s="343"/>
      <c r="AE105" s="338"/>
      <c r="AF105" s="338"/>
      <c r="AG105" s="338"/>
      <c r="AH105" s="339"/>
      <c r="AI105" s="519"/>
      <c r="AJ105" s="1065"/>
      <c r="AK105" s="527"/>
      <c r="AL105" s="338"/>
      <c r="AM105" s="338"/>
      <c r="AN105" s="338"/>
      <c r="AO105" s="338"/>
      <c r="AP105" s="338"/>
      <c r="AQ105" s="338"/>
      <c r="AR105" s="339"/>
      <c r="AS105" s="519"/>
      <c r="AT105" s="1145"/>
      <c r="AU105" s="1145"/>
      <c r="AV105" s="1145"/>
      <c r="AW105" s="287"/>
      <c r="AX105" s="288"/>
    </row>
    <row r="106" spans="1:50" ht="19.5" customHeight="1" x14ac:dyDescent="0.4">
      <c r="A106" s="1479"/>
      <c r="B106" s="1111"/>
      <c r="C106" s="528"/>
      <c r="D106" s="1042"/>
      <c r="E106" s="1043"/>
      <c r="F106" s="1043"/>
      <c r="G106" s="1043"/>
      <c r="H106" s="1044"/>
      <c r="I106" s="408"/>
      <c r="J106" s="1077" t="s">
        <v>386</v>
      </c>
      <c r="K106" s="1078"/>
      <c r="L106" s="1078"/>
      <c r="M106" s="1078"/>
      <c r="N106" s="194"/>
      <c r="O106" s="278" t="s">
        <v>233</v>
      </c>
      <c r="P106" s="338"/>
      <c r="Q106" s="339"/>
      <c r="R106" s="519"/>
      <c r="S106" s="1378"/>
      <c r="T106" s="530"/>
      <c r="U106" s="1042"/>
      <c r="V106" s="1043"/>
      <c r="W106" s="1043"/>
      <c r="X106" s="1043"/>
      <c r="Y106" s="1044"/>
      <c r="Z106" s="292"/>
      <c r="AA106" s="1034" t="s">
        <v>386</v>
      </c>
      <c r="AB106" s="1035"/>
      <c r="AC106" s="1035"/>
      <c r="AD106" s="1035"/>
      <c r="AE106" s="167"/>
      <c r="AF106" s="278" t="s">
        <v>233</v>
      </c>
      <c r="AG106" s="338"/>
      <c r="AH106" s="339"/>
      <c r="AI106" s="519"/>
      <c r="AJ106" s="1065"/>
      <c r="AK106" s="527"/>
      <c r="AL106" s="342"/>
      <c r="AM106" s="285" t="s">
        <v>386</v>
      </c>
      <c r="AN106" s="1125"/>
      <c r="AO106" s="1125"/>
      <c r="AP106" s="278" t="s">
        <v>233</v>
      </c>
      <c r="AQ106" s="338"/>
      <c r="AR106" s="339"/>
      <c r="AS106" s="519"/>
      <c r="AT106" s="1145"/>
      <c r="AU106" s="1145"/>
      <c r="AV106" s="1145"/>
      <c r="AW106" s="1413"/>
      <c r="AX106" s="1215"/>
    </row>
    <row r="107" spans="1:50" ht="19.5" customHeight="1" x14ac:dyDescent="0.15">
      <c r="A107" s="1479"/>
      <c r="B107" s="1111"/>
      <c r="C107" s="531"/>
      <c r="D107" s="1045" t="s">
        <v>157</v>
      </c>
      <c r="E107" s="1046"/>
      <c r="F107" s="1046"/>
      <c r="G107" s="1046"/>
      <c r="H107" s="1047"/>
      <c r="I107" s="532"/>
      <c r="J107" s="527"/>
      <c r="K107" s="338"/>
      <c r="L107" s="338"/>
      <c r="M107" s="338"/>
      <c r="N107" s="338"/>
      <c r="O107" s="338"/>
      <c r="P107" s="338"/>
      <c r="Q107" s="339"/>
      <c r="R107" s="519"/>
      <c r="S107" s="1378"/>
      <c r="T107" s="533"/>
      <c r="U107" s="1045" t="s">
        <v>157</v>
      </c>
      <c r="V107" s="1046"/>
      <c r="W107" s="1046"/>
      <c r="X107" s="1046"/>
      <c r="Y107" s="1047"/>
      <c r="Z107" s="534"/>
      <c r="AA107" s="527"/>
      <c r="AB107" s="338"/>
      <c r="AC107" s="338"/>
      <c r="AD107" s="343"/>
      <c r="AE107" s="338"/>
      <c r="AF107" s="338"/>
      <c r="AG107" s="338"/>
      <c r="AH107" s="339"/>
      <c r="AI107" s="519"/>
      <c r="AJ107" s="1065"/>
      <c r="AK107" s="527"/>
      <c r="AL107" s="338"/>
      <c r="AM107" s="338"/>
      <c r="AN107" s="338"/>
      <c r="AO107" s="338"/>
      <c r="AP107" s="338"/>
      <c r="AQ107" s="338"/>
      <c r="AR107" s="339"/>
      <c r="AS107" s="519"/>
      <c r="AT107" s="1145"/>
      <c r="AU107" s="1145"/>
      <c r="AV107" s="1145"/>
      <c r="AW107" s="1216"/>
      <c r="AX107" s="1215"/>
    </row>
    <row r="108" spans="1:50" ht="19.5" customHeight="1" x14ac:dyDescent="0.15">
      <c r="A108" s="1479"/>
      <c r="B108" s="1111"/>
      <c r="C108" s="531"/>
      <c r="D108" s="1079"/>
      <c r="E108" s="1080"/>
      <c r="F108" s="1080"/>
      <c r="G108" s="1080"/>
      <c r="H108" s="1081"/>
      <c r="I108" s="532"/>
      <c r="J108" s="535"/>
      <c r="K108" s="1036" t="s">
        <v>387</v>
      </c>
      <c r="L108" s="1035"/>
      <c r="M108" s="1035"/>
      <c r="N108" s="297" t="str">
        <f>IF(N104=0,"",N106/N104*100)</f>
        <v/>
      </c>
      <c r="O108" s="278" t="s">
        <v>371</v>
      </c>
      <c r="P108" s="338"/>
      <c r="Q108" s="339"/>
      <c r="R108" s="519"/>
      <c r="S108" s="1378"/>
      <c r="T108" s="533"/>
      <c r="U108" s="1079"/>
      <c r="V108" s="1080"/>
      <c r="W108" s="1080"/>
      <c r="X108" s="1080"/>
      <c r="Y108" s="1081"/>
      <c r="Z108" s="534"/>
      <c r="AA108" s="535"/>
      <c r="AB108" s="1036" t="s">
        <v>387</v>
      </c>
      <c r="AC108" s="1035"/>
      <c r="AD108" s="1035"/>
      <c r="AE108" s="347" t="str">
        <f>IF(AE104=0,"",AE106/AE104*100)</f>
        <v/>
      </c>
      <c r="AF108" s="278" t="s">
        <v>371</v>
      </c>
      <c r="AG108" s="338"/>
      <c r="AH108" s="339"/>
      <c r="AI108" s="519"/>
      <c r="AJ108" s="1065"/>
      <c r="AK108" s="535"/>
      <c r="AL108" s="1036" t="s">
        <v>237</v>
      </c>
      <c r="AM108" s="1035"/>
      <c r="AN108" s="1226" t="e">
        <f>AN106/AN104*100</f>
        <v>#DIV/0!</v>
      </c>
      <c r="AO108" s="1227"/>
      <c r="AP108" s="278" t="s">
        <v>371</v>
      </c>
      <c r="AQ108" s="338"/>
      <c r="AR108" s="339"/>
      <c r="AS108" s="519"/>
      <c r="AT108" s="1145"/>
      <c r="AU108" s="1145"/>
      <c r="AV108" s="1145"/>
      <c r="AW108" s="1216"/>
      <c r="AX108" s="1215"/>
    </row>
    <row r="109" spans="1:50" ht="19.5" customHeight="1" x14ac:dyDescent="0.4">
      <c r="A109" s="1479"/>
      <c r="B109" s="1111"/>
      <c r="C109" s="436"/>
      <c r="D109" s="1045" t="s">
        <v>158</v>
      </c>
      <c r="E109" s="1071"/>
      <c r="F109" s="1071"/>
      <c r="G109" s="1071"/>
      <c r="H109" s="1072"/>
      <c r="I109" s="479"/>
      <c r="J109" s="535"/>
      <c r="K109" s="338"/>
      <c r="L109" s="338"/>
      <c r="M109" s="338"/>
      <c r="N109" s="348" t="s">
        <v>388</v>
      </c>
      <c r="O109" s="338"/>
      <c r="P109" s="338"/>
      <c r="Q109" s="339"/>
      <c r="R109" s="519"/>
      <c r="S109" s="1378"/>
      <c r="T109" s="536"/>
      <c r="U109" s="1045" t="s">
        <v>158</v>
      </c>
      <c r="V109" s="1071"/>
      <c r="W109" s="1071"/>
      <c r="X109" s="1071"/>
      <c r="Y109" s="1072"/>
      <c r="Z109" s="480"/>
      <c r="AA109" s="535"/>
      <c r="AB109" s="338"/>
      <c r="AC109" s="338"/>
      <c r="AD109" s="338"/>
      <c r="AE109" s="348" t="s">
        <v>388</v>
      </c>
      <c r="AF109" s="338"/>
      <c r="AG109" s="338"/>
      <c r="AH109" s="339"/>
      <c r="AI109" s="519"/>
      <c r="AJ109" s="1065"/>
      <c r="AK109" s="535"/>
      <c r="AL109" s="338"/>
      <c r="AM109" s="338"/>
      <c r="AN109" s="338"/>
      <c r="AO109" s="348" t="s">
        <v>372</v>
      </c>
      <c r="AP109" s="338"/>
      <c r="AQ109" s="338"/>
      <c r="AR109" s="339"/>
      <c r="AS109" s="519"/>
      <c r="AT109" s="1145"/>
      <c r="AU109" s="1145"/>
      <c r="AV109" s="1145"/>
      <c r="AW109" s="1216"/>
      <c r="AX109" s="1215"/>
    </row>
    <row r="110" spans="1:50" ht="19.5" customHeight="1" x14ac:dyDescent="0.4">
      <c r="A110" s="1479"/>
      <c r="B110" s="1111"/>
      <c r="C110" s="436"/>
      <c r="D110" s="1073"/>
      <c r="E110" s="1074"/>
      <c r="F110" s="1074"/>
      <c r="G110" s="1074"/>
      <c r="H110" s="1075"/>
      <c r="I110" s="479"/>
      <c r="J110" s="535"/>
      <c r="K110" s="1037" t="s">
        <v>3</v>
      </c>
      <c r="L110" s="527" t="s">
        <v>826</v>
      </c>
      <c r="M110" s="338"/>
      <c r="N110" s="348"/>
      <c r="O110" s="338"/>
      <c r="P110" s="338"/>
      <c r="Q110" s="339"/>
      <c r="R110" s="519"/>
      <c r="S110" s="1378"/>
      <c r="T110" s="438"/>
      <c r="U110" s="1073"/>
      <c r="V110" s="1074"/>
      <c r="W110" s="1074"/>
      <c r="X110" s="1074"/>
      <c r="Y110" s="1075"/>
      <c r="Z110" s="480"/>
      <c r="AA110" s="535"/>
      <c r="AB110" s="338"/>
      <c r="AC110" s="338"/>
      <c r="AD110" s="338"/>
      <c r="AE110" s="348"/>
      <c r="AF110" s="338"/>
      <c r="AG110" s="338"/>
      <c r="AH110" s="339"/>
      <c r="AI110" s="519"/>
      <c r="AJ110" s="1065"/>
      <c r="AK110" s="535"/>
      <c r="AL110" s="338"/>
      <c r="AM110" s="338"/>
      <c r="AN110" s="338"/>
      <c r="AO110" s="348"/>
      <c r="AP110" s="338"/>
      <c r="AQ110" s="338"/>
      <c r="AR110" s="339"/>
      <c r="AS110" s="519"/>
      <c r="AT110" s="1145"/>
      <c r="AU110" s="1145"/>
      <c r="AV110" s="1145"/>
      <c r="AW110" s="1216"/>
      <c r="AX110" s="1215"/>
    </row>
    <row r="111" spans="1:50" ht="19.5" customHeight="1" x14ac:dyDescent="0.4">
      <c r="A111" s="1479"/>
      <c r="B111" s="1111"/>
      <c r="C111" s="436"/>
      <c r="D111" s="415"/>
      <c r="E111" s="443"/>
      <c r="F111" s="443"/>
      <c r="G111" s="443"/>
      <c r="H111" s="443"/>
      <c r="I111" s="479"/>
      <c r="J111" s="535"/>
      <c r="K111" s="1038"/>
      <c r="L111" s="527" t="s">
        <v>827</v>
      </c>
      <c r="M111" s="338"/>
      <c r="N111" s="348"/>
      <c r="O111" s="338"/>
      <c r="P111" s="338"/>
      <c r="Q111" s="339"/>
      <c r="R111" s="519"/>
      <c r="S111" s="1378"/>
      <c r="T111" s="438"/>
      <c r="U111" s="419"/>
      <c r="V111" s="447"/>
      <c r="W111" s="447"/>
      <c r="X111" s="447"/>
      <c r="Y111" s="447"/>
      <c r="Z111" s="480"/>
      <c r="AA111" s="535"/>
      <c r="AB111" s="338"/>
      <c r="AC111" s="338"/>
      <c r="AD111" s="338"/>
      <c r="AE111" s="348"/>
      <c r="AF111" s="338"/>
      <c r="AG111" s="338"/>
      <c r="AH111" s="339"/>
      <c r="AI111" s="519"/>
      <c r="AJ111" s="1065"/>
      <c r="AK111" s="535"/>
      <c r="AL111" s="338"/>
      <c r="AM111" s="338"/>
      <c r="AN111" s="338"/>
      <c r="AO111" s="348"/>
      <c r="AP111" s="338"/>
      <c r="AQ111" s="338"/>
      <c r="AR111" s="339"/>
      <c r="AS111" s="519"/>
      <c r="AT111" s="1145"/>
      <c r="AU111" s="1145"/>
      <c r="AV111" s="1145"/>
      <c r="AW111" s="1216"/>
      <c r="AX111" s="1215"/>
    </row>
    <row r="112" spans="1:50" ht="13.5" customHeight="1" x14ac:dyDescent="0.4">
      <c r="A112" s="1479"/>
      <c r="B112" s="1111"/>
      <c r="C112" s="436"/>
      <c r="D112" s="415"/>
      <c r="E112" s="443"/>
      <c r="F112" s="443"/>
      <c r="G112" s="443"/>
      <c r="H112" s="443"/>
      <c r="I112" s="479"/>
      <c r="J112" s="535"/>
      <c r="K112" s="338"/>
      <c r="L112" s="338"/>
      <c r="M112" s="338"/>
      <c r="N112" s="348"/>
      <c r="O112" s="338"/>
      <c r="P112" s="338"/>
      <c r="Q112" s="339"/>
      <c r="R112" s="519"/>
      <c r="S112" s="1378"/>
      <c r="T112" s="438"/>
      <c r="U112" s="419"/>
      <c r="V112" s="447"/>
      <c r="W112" s="447"/>
      <c r="X112" s="447"/>
      <c r="Y112" s="447"/>
      <c r="Z112" s="480"/>
      <c r="AA112" s="535"/>
      <c r="AB112" s="338"/>
      <c r="AC112" s="338"/>
      <c r="AD112" s="338"/>
      <c r="AE112" s="348"/>
      <c r="AF112" s="338"/>
      <c r="AG112" s="338"/>
      <c r="AH112" s="339"/>
      <c r="AI112" s="519"/>
      <c r="AJ112" s="1065"/>
      <c r="AK112" s="535"/>
      <c r="AL112" s="338"/>
      <c r="AM112" s="338"/>
      <c r="AN112" s="338"/>
      <c r="AO112" s="348"/>
      <c r="AP112" s="338"/>
      <c r="AQ112" s="338"/>
      <c r="AR112" s="339"/>
      <c r="AS112" s="519"/>
      <c r="AT112" s="1145"/>
      <c r="AU112" s="1145"/>
      <c r="AV112" s="1145"/>
      <c r="AW112" s="1216"/>
      <c r="AX112" s="1215"/>
    </row>
    <row r="113" spans="1:50" ht="19.5" customHeight="1" x14ac:dyDescent="0.3">
      <c r="A113" s="1479"/>
      <c r="B113" s="1111"/>
      <c r="C113" s="537"/>
      <c r="D113" s="443"/>
      <c r="E113" s="443"/>
      <c r="F113" s="443"/>
      <c r="G113" s="443"/>
      <c r="H113" s="443"/>
      <c r="I113" s="538"/>
      <c r="J113" s="301" t="s">
        <v>73</v>
      </c>
      <c r="K113" s="148"/>
      <c r="L113" s="302"/>
      <c r="M113" s="303"/>
      <c r="N113" s="148"/>
      <c r="O113" s="304"/>
      <c r="P113" s="281"/>
      <c r="Q113" s="305" t="str">
        <f>IF(ISNUMBER(Q114),"","点数が入力されていません")</f>
        <v>点数が入力されていません</v>
      </c>
      <c r="R113" s="539"/>
      <c r="S113" s="1378"/>
      <c r="T113" s="540"/>
      <c r="U113" s="447"/>
      <c r="V113" s="447"/>
      <c r="W113" s="447"/>
      <c r="X113" s="447"/>
      <c r="Y113" s="447"/>
      <c r="Z113" s="541"/>
      <c r="AA113" s="148" t="s">
        <v>73</v>
      </c>
      <c r="AB113" s="148"/>
      <c r="AC113" s="302"/>
      <c r="AD113" s="303"/>
      <c r="AE113" s="148"/>
      <c r="AF113" s="304"/>
      <c r="AG113" s="281"/>
      <c r="AH113" s="305" t="str">
        <f>IF(ISNUMBER(AH114),"","点数が入力されていません")</f>
        <v/>
      </c>
      <c r="AI113" s="539"/>
      <c r="AJ113" s="1065"/>
      <c r="AK113" s="301" t="s">
        <v>73</v>
      </c>
      <c r="AL113" s="148"/>
      <c r="AM113" s="302"/>
      <c r="AN113" s="303"/>
      <c r="AO113" s="148"/>
      <c r="AP113" s="304"/>
      <c r="AQ113" s="281"/>
      <c r="AR113" s="305" t="str">
        <f>IF(ISNUMBER(AR114),"","点数が入力されていません")</f>
        <v/>
      </c>
      <c r="AS113" s="539"/>
      <c r="AT113" s="1145"/>
      <c r="AU113" s="1145"/>
      <c r="AV113" s="1145"/>
      <c r="AW113" s="1216"/>
      <c r="AX113" s="1215"/>
    </row>
    <row r="114" spans="1:50" ht="37.5" customHeight="1" x14ac:dyDescent="0.25">
      <c r="A114" s="1479"/>
      <c r="B114" s="1111"/>
      <c r="C114" s="537"/>
      <c r="D114" s="537"/>
      <c r="E114" s="537"/>
      <c r="F114" s="537"/>
      <c r="G114" s="537"/>
      <c r="H114" s="537"/>
      <c r="I114" s="537"/>
      <c r="J114" s="301"/>
      <c r="K114" s="1020"/>
      <c r="L114" s="1021"/>
      <c r="M114" s="1021"/>
      <c r="N114" s="1021"/>
      <c r="O114" s="308"/>
      <c r="P114" s="307" t="s">
        <v>555</v>
      </c>
      <c r="Q114" s="155"/>
      <c r="R114" s="539"/>
      <c r="S114" s="1378"/>
      <c r="T114" s="540"/>
      <c r="U114" s="540"/>
      <c r="V114" s="540"/>
      <c r="W114" s="540"/>
      <c r="X114" s="540"/>
      <c r="Y114" s="540"/>
      <c r="Z114" s="540"/>
      <c r="AA114" s="542"/>
      <c r="AB114" s="1020"/>
      <c r="AC114" s="1021"/>
      <c r="AD114" s="1021"/>
      <c r="AE114" s="1021"/>
      <c r="AF114" s="308"/>
      <c r="AG114" s="307" t="s">
        <v>555</v>
      </c>
      <c r="AH114" s="200">
        <v>5</v>
      </c>
      <c r="AI114" s="539"/>
      <c r="AJ114" s="1065"/>
      <c r="AK114" s="535"/>
      <c r="AL114" s="1020"/>
      <c r="AM114" s="1020"/>
      <c r="AN114" s="1020"/>
      <c r="AO114" s="1020"/>
      <c r="AP114" s="1020"/>
      <c r="AQ114" s="543"/>
      <c r="AR114" s="199">
        <v>5</v>
      </c>
      <c r="AS114" s="539"/>
      <c r="AT114" s="1145"/>
      <c r="AU114" s="1145"/>
      <c r="AV114" s="1145"/>
      <c r="AW114" s="1216"/>
      <c r="AX114" s="1215"/>
    </row>
    <row r="115" spans="1:50" ht="16.5" customHeight="1" thickBot="1" x14ac:dyDescent="0.2">
      <c r="A115" s="1480"/>
      <c r="B115" s="1112"/>
      <c r="C115" s="544"/>
      <c r="D115" s="544"/>
      <c r="E115" s="544"/>
      <c r="F115" s="544"/>
      <c r="G115" s="544"/>
      <c r="H115" s="544"/>
      <c r="I115" s="545"/>
      <c r="J115" s="546"/>
      <c r="K115" s="547"/>
      <c r="L115" s="548"/>
      <c r="M115" s="548"/>
      <c r="N115" s="548"/>
      <c r="O115" s="549"/>
      <c r="P115" s="549"/>
      <c r="Q115" s="352" t="s">
        <v>1</v>
      </c>
      <c r="R115" s="550"/>
      <c r="S115" s="1379"/>
      <c r="T115" s="551"/>
      <c r="U115" s="552"/>
      <c r="V115" s="552"/>
      <c r="W115" s="552"/>
      <c r="X115" s="552"/>
      <c r="Y115" s="552"/>
      <c r="Z115" s="553"/>
      <c r="AA115" s="546"/>
      <c r="AB115" s="547"/>
      <c r="AC115" s="548"/>
      <c r="AD115" s="548"/>
      <c r="AE115" s="548"/>
      <c r="AF115" s="549"/>
      <c r="AG115" s="549"/>
      <c r="AH115" s="356" t="s">
        <v>1</v>
      </c>
      <c r="AI115" s="550"/>
      <c r="AJ115" s="1066"/>
      <c r="AK115" s="547"/>
      <c r="AL115" s="547"/>
      <c r="AM115" s="548"/>
      <c r="AN115" s="548"/>
      <c r="AO115" s="548"/>
      <c r="AP115" s="549"/>
      <c r="AQ115" s="549"/>
      <c r="AR115" s="356" t="s">
        <v>1</v>
      </c>
      <c r="AS115" s="550"/>
      <c r="AT115" s="1146"/>
      <c r="AU115" s="1146"/>
      <c r="AV115" s="1146"/>
      <c r="AW115" s="554"/>
      <c r="AX115" s="359"/>
    </row>
    <row r="116" spans="1:50" customFormat="1" ht="29.25" customHeight="1" x14ac:dyDescent="0.65">
      <c r="A116" s="1099" t="s">
        <v>851</v>
      </c>
      <c r="B116" s="1106" t="s">
        <v>54</v>
      </c>
      <c r="C116" s="1090" t="s">
        <v>1088</v>
      </c>
      <c r="D116" s="1091"/>
      <c r="E116" s="1091"/>
      <c r="F116" s="1091"/>
      <c r="G116" s="1091"/>
      <c r="H116" s="1091"/>
      <c r="I116" s="1092"/>
      <c r="J116" s="555"/>
      <c r="K116" s="555"/>
      <c r="L116" s="555"/>
      <c r="M116" s="555"/>
      <c r="N116" s="555"/>
      <c r="O116" s="555"/>
      <c r="P116" s="555"/>
      <c r="Q116" s="556"/>
      <c r="R116" s="555"/>
      <c r="S116" s="1131" t="s">
        <v>54</v>
      </c>
      <c r="T116" s="1085" t="s">
        <v>1089</v>
      </c>
      <c r="U116" s="1095"/>
      <c r="V116" s="1095"/>
      <c r="W116" s="1095"/>
      <c r="X116" s="1095"/>
      <c r="Y116" s="1095"/>
      <c r="Z116" s="1096"/>
      <c r="AA116" s="165" t="s">
        <v>2</v>
      </c>
      <c r="AB116" s="362" t="s">
        <v>167</v>
      </c>
      <c r="AC116" s="557"/>
      <c r="AD116" s="557"/>
      <c r="AE116" s="557"/>
      <c r="AF116" s="557"/>
      <c r="AG116" s="557"/>
      <c r="AH116" s="558"/>
      <c r="AI116" s="559"/>
      <c r="AJ116" s="1383" t="s">
        <v>246</v>
      </c>
      <c r="AK116" s="165" t="s">
        <v>3</v>
      </c>
      <c r="AL116" s="362" t="s">
        <v>191</v>
      </c>
      <c r="AM116" s="258"/>
      <c r="AN116" s="170" t="s">
        <v>2</v>
      </c>
      <c r="AO116" s="364" t="s">
        <v>190</v>
      </c>
      <c r="AP116" s="557"/>
      <c r="AQ116" s="557"/>
      <c r="AR116" s="558"/>
      <c r="AS116" s="559"/>
      <c r="AT116" s="560"/>
      <c r="AU116" s="560"/>
      <c r="AV116" s="560"/>
      <c r="AW116" s="561"/>
      <c r="AX116" s="562"/>
    </row>
    <row r="117" spans="1:50" ht="29.25" customHeight="1" x14ac:dyDescent="0.4">
      <c r="A117" s="1100"/>
      <c r="B117" s="1107"/>
      <c r="C117" s="1093"/>
      <c r="D117" s="1093"/>
      <c r="E117" s="1093"/>
      <c r="F117" s="1093"/>
      <c r="G117" s="1093"/>
      <c r="H117" s="1093"/>
      <c r="I117" s="1094"/>
      <c r="J117" s="202" t="s">
        <v>3</v>
      </c>
      <c r="K117" s="371" t="str">
        <f>IF(K13="銀の認定【新規】","取組無し、または添付資料無し（初回のみ　※添付資料ない場合は採点対象外）","取組無し")</f>
        <v>取組無し</v>
      </c>
      <c r="L117" s="272"/>
      <c r="M117" s="272"/>
      <c r="N117" s="372"/>
      <c r="O117" s="372"/>
      <c r="P117" s="372"/>
      <c r="Q117" s="373"/>
      <c r="R117" s="275"/>
      <c r="S117" s="1062"/>
      <c r="T117" s="1097"/>
      <c r="U117" s="1097"/>
      <c r="V117" s="1097"/>
      <c r="W117" s="1097"/>
      <c r="X117" s="1097"/>
      <c r="Y117" s="1097"/>
      <c r="Z117" s="1098"/>
      <c r="AA117" s="202" t="s">
        <v>3</v>
      </c>
      <c r="AB117" s="371" t="str">
        <f>IF(K13="銀の認定【新規】","取組無し、または添付資料無し（初回のみ　※添付資料ない場合は採点対象外）","取組無し")</f>
        <v>取組無し</v>
      </c>
      <c r="AC117" s="272"/>
      <c r="AD117" s="272"/>
      <c r="AE117" s="372"/>
      <c r="AF117" s="372"/>
      <c r="AG117" s="372"/>
      <c r="AH117" s="373"/>
      <c r="AI117" s="375"/>
      <c r="AJ117" s="1384"/>
      <c r="AK117" s="202" t="s">
        <v>3</v>
      </c>
      <c r="AL117" s="51" t="str">
        <f>IF(K13="銀の認定【新規】","取組無し、または添付資料無し（初回のみ　※添付資料ない場合は採点対象外）","取組無し")</f>
        <v>取組無し</v>
      </c>
      <c r="AM117" s="272"/>
      <c r="AN117" s="272"/>
      <c r="AO117" s="372"/>
      <c r="AP117" s="372"/>
      <c r="AQ117" s="372"/>
      <c r="AR117" s="373"/>
      <c r="AS117" s="375"/>
      <c r="AT117" s="1228">
        <f>Q129</f>
        <v>1</v>
      </c>
      <c r="AU117" s="1228" t="str">
        <f>IF(S19="□","",AH129)</f>
        <v/>
      </c>
      <c r="AV117" s="1032" t="str">
        <f>IF(AJ19="□","",AR129)</f>
        <v/>
      </c>
      <c r="AW117" s="1238" t="s">
        <v>368</v>
      </c>
      <c r="AX117" s="1239"/>
    </row>
    <row r="118" spans="1:50" ht="19.5" customHeight="1" x14ac:dyDescent="0.4">
      <c r="A118" s="1100"/>
      <c r="B118" s="1107"/>
      <c r="C118" s="1093"/>
      <c r="D118" s="1093"/>
      <c r="E118" s="1093"/>
      <c r="F118" s="1093"/>
      <c r="G118" s="1093"/>
      <c r="H118" s="1093"/>
      <c r="I118" s="1094"/>
      <c r="J118" s="1056" t="s">
        <v>71</v>
      </c>
      <c r="K118" s="1056"/>
      <c r="L118" s="1056"/>
      <c r="M118" s="372"/>
      <c r="N118" s="372"/>
      <c r="O118" s="372"/>
      <c r="P118" s="372"/>
      <c r="Q118" s="373"/>
      <c r="R118" s="275"/>
      <c r="S118" s="1062"/>
      <c r="T118" s="1097"/>
      <c r="U118" s="1097"/>
      <c r="V118" s="1097"/>
      <c r="W118" s="1097"/>
      <c r="X118" s="1097"/>
      <c r="Y118" s="1097"/>
      <c r="Z118" s="1098"/>
      <c r="AA118" s="1056" t="s">
        <v>71</v>
      </c>
      <c r="AB118" s="1056"/>
      <c r="AC118" s="1056"/>
      <c r="AD118" s="372"/>
      <c r="AE118" s="372"/>
      <c r="AF118" s="372"/>
      <c r="AG118" s="372"/>
      <c r="AH118" s="373"/>
      <c r="AI118" s="375"/>
      <c r="AJ118" s="1384"/>
      <c r="AK118" s="1056" t="s">
        <v>71</v>
      </c>
      <c r="AL118" s="1056"/>
      <c r="AM118" s="1056"/>
      <c r="AN118" s="372"/>
      <c r="AO118" s="372"/>
      <c r="AP118" s="372"/>
      <c r="AQ118" s="372"/>
      <c r="AR118" s="373"/>
      <c r="AS118" s="375"/>
      <c r="AT118" s="1228"/>
      <c r="AU118" s="1228"/>
      <c r="AV118" s="1032"/>
      <c r="AW118" s="1220" t="s">
        <v>1104</v>
      </c>
      <c r="AX118" s="1221"/>
    </row>
    <row r="119" spans="1:50" ht="19.5" customHeight="1" x14ac:dyDescent="0.4">
      <c r="A119" s="1100"/>
      <c r="B119" s="1107"/>
      <c r="C119" s="1093"/>
      <c r="D119" s="1093"/>
      <c r="E119" s="1093"/>
      <c r="F119" s="1093"/>
      <c r="G119" s="1093"/>
      <c r="H119" s="1093"/>
      <c r="I119" s="1094"/>
      <c r="J119" s="202" t="s">
        <v>3</v>
      </c>
      <c r="K119" s="377" t="s">
        <v>786</v>
      </c>
      <c r="L119" s="377"/>
      <c r="M119" s="372"/>
      <c r="N119" s="372"/>
      <c r="O119" s="372"/>
      <c r="P119" s="372"/>
      <c r="Q119" s="373"/>
      <c r="R119" s="275"/>
      <c r="S119" s="1062"/>
      <c r="T119" s="1097"/>
      <c r="U119" s="1097"/>
      <c r="V119" s="1097"/>
      <c r="W119" s="1097"/>
      <c r="X119" s="1097"/>
      <c r="Y119" s="1097"/>
      <c r="Z119" s="1098"/>
      <c r="AA119" s="202" t="s">
        <v>3</v>
      </c>
      <c r="AB119" s="377" t="s">
        <v>788</v>
      </c>
      <c r="AC119" s="377"/>
      <c r="AD119" s="372"/>
      <c r="AE119" s="372"/>
      <c r="AF119" s="372"/>
      <c r="AG119" s="372"/>
      <c r="AH119" s="373"/>
      <c r="AI119" s="375"/>
      <c r="AJ119" s="1384"/>
      <c r="AK119" s="202" t="s">
        <v>3</v>
      </c>
      <c r="AL119" s="377" t="s">
        <v>788</v>
      </c>
      <c r="AM119" s="377"/>
      <c r="AN119" s="372"/>
      <c r="AO119" s="372"/>
      <c r="AP119" s="372"/>
      <c r="AQ119" s="372"/>
      <c r="AR119" s="373"/>
      <c r="AS119" s="375"/>
      <c r="AT119" s="1228"/>
      <c r="AU119" s="1228"/>
      <c r="AV119" s="1032"/>
      <c r="AW119" s="1222"/>
      <c r="AX119" s="1223"/>
    </row>
    <row r="120" spans="1:50" ht="19.5" customHeight="1" x14ac:dyDescent="0.4">
      <c r="A120" s="1100"/>
      <c r="B120" s="1107"/>
      <c r="C120" s="1093"/>
      <c r="D120" s="1093"/>
      <c r="E120" s="1093"/>
      <c r="F120" s="1093"/>
      <c r="G120" s="1093"/>
      <c r="H120" s="1093"/>
      <c r="I120" s="1094"/>
      <c r="J120" s="376"/>
      <c r="K120" s="377" t="s">
        <v>115</v>
      </c>
      <c r="L120" s="377"/>
      <c r="M120" s="372"/>
      <c r="N120" s="372"/>
      <c r="O120" s="372"/>
      <c r="P120" s="372"/>
      <c r="Q120" s="373"/>
      <c r="R120" s="383">
        <f>IF(J119="☑",11,0)</f>
        <v>0</v>
      </c>
      <c r="S120" s="1062"/>
      <c r="T120" s="1097"/>
      <c r="U120" s="1097"/>
      <c r="V120" s="1097"/>
      <c r="W120" s="1097"/>
      <c r="X120" s="1097"/>
      <c r="Y120" s="1097"/>
      <c r="Z120" s="1098"/>
      <c r="AA120" s="376"/>
      <c r="AB120" s="377" t="s">
        <v>115</v>
      </c>
      <c r="AC120" s="377"/>
      <c r="AD120" s="372"/>
      <c r="AE120" s="372"/>
      <c r="AF120" s="372"/>
      <c r="AG120" s="372"/>
      <c r="AH120" s="373"/>
      <c r="AI120" s="383">
        <f>IF(AA119="☑",11,0)</f>
        <v>0</v>
      </c>
      <c r="AJ120" s="1384"/>
      <c r="AK120" s="376"/>
      <c r="AL120" s="377" t="s">
        <v>115</v>
      </c>
      <c r="AM120" s="377"/>
      <c r="AN120" s="372"/>
      <c r="AO120" s="372"/>
      <c r="AP120" s="372"/>
      <c r="AQ120" s="372"/>
      <c r="AR120" s="373"/>
      <c r="AS120" s="383">
        <f>IF(AK119="☑",11,0)</f>
        <v>0</v>
      </c>
      <c r="AT120" s="1228"/>
      <c r="AU120" s="1228"/>
      <c r="AV120" s="1032"/>
      <c r="AW120" s="1222"/>
      <c r="AX120" s="1223"/>
    </row>
    <row r="121" spans="1:50" ht="19.5" customHeight="1" x14ac:dyDescent="0.4">
      <c r="A121" s="1100"/>
      <c r="B121" s="1107"/>
      <c r="C121" s="1093"/>
      <c r="D121" s="1093"/>
      <c r="E121" s="1093"/>
      <c r="F121" s="1093"/>
      <c r="G121" s="1093"/>
      <c r="H121" s="1093"/>
      <c r="I121" s="1094"/>
      <c r="J121" s="376"/>
      <c r="K121" s="202" t="s">
        <v>3</v>
      </c>
      <c r="L121" s="478" t="s">
        <v>118</v>
      </c>
      <c r="M121" s="372"/>
      <c r="N121" s="372"/>
      <c r="O121" s="372"/>
      <c r="P121" s="372"/>
      <c r="Q121" s="373"/>
      <c r="R121" s="275"/>
      <c r="S121" s="1062"/>
      <c r="T121" s="1097"/>
      <c r="U121" s="1097"/>
      <c r="V121" s="1097"/>
      <c r="W121" s="1097"/>
      <c r="X121" s="1097"/>
      <c r="Y121" s="1097"/>
      <c r="Z121" s="1098"/>
      <c r="AA121" s="376"/>
      <c r="AB121" s="202" t="s">
        <v>3</v>
      </c>
      <c r="AC121" s="478" t="s">
        <v>118</v>
      </c>
      <c r="AD121" s="372"/>
      <c r="AE121" s="372"/>
      <c r="AF121" s="372"/>
      <c r="AG121" s="372"/>
      <c r="AH121" s="373"/>
      <c r="AI121" s="275"/>
      <c r="AJ121" s="1384"/>
      <c r="AK121" s="376"/>
      <c r="AL121" s="202" t="s">
        <v>3</v>
      </c>
      <c r="AM121" s="478" t="s">
        <v>118</v>
      </c>
      <c r="AN121" s="372"/>
      <c r="AO121" s="372"/>
      <c r="AP121" s="372"/>
      <c r="AQ121" s="372"/>
      <c r="AR121" s="373"/>
      <c r="AS121" s="275"/>
      <c r="AT121" s="1228"/>
      <c r="AU121" s="1228"/>
      <c r="AV121" s="1032"/>
      <c r="AW121" s="1222"/>
      <c r="AX121" s="1223"/>
    </row>
    <row r="122" spans="1:50" ht="19.5" customHeight="1" x14ac:dyDescent="0.4">
      <c r="A122" s="1100"/>
      <c r="B122" s="1107"/>
      <c r="C122" s="563"/>
      <c r="D122" s="563"/>
      <c r="E122" s="563"/>
      <c r="F122" s="563"/>
      <c r="G122" s="563"/>
      <c r="H122" s="563"/>
      <c r="I122" s="564"/>
      <c r="J122" s="376"/>
      <c r="K122" s="202" t="s">
        <v>3</v>
      </c>
      <c r="L122" s="478" t="s">
        <v>785</v>
      </c>
      <c r="M122" s="372"/>
      <c r="N122" s="372"/>
      <c r="O122" s="372"/>
      <c r="P122" s="372"/>
      <c r="Q122" s="373"/>
      <c r="R122" s="275"/>
      <c r="S122" s="1062"/>
      <c r="T122" s="565"/>
      <c r="U122" s="565"/>
      <c r="V122" s="565"/>
      <c r="W122" s="565"/>
      <c r="X122" s="565"/>
      <c r="Y122" s="565"/>
      <c r="Z122" s="566"/>
      <c r="AA122" s="376"/>
      <c r="AB122" s="202" t="s">
        <v>3</v>
      </c>
      <c r="AC122" s="478" t="s">
        <v>116</v>
      </c>
      <c r="AD122" s="372"/>
      <c r="AE122" s="372"/>
      <c r="AF122" s="372"/>
      <c r="AG122" s="372"/>
      <c r="AH122" s="373"/>
      <c r="AI122" s="275"/>
      <c r="AJ122" s="1384"/>
      <c r="AK122" s="376"/>
      <c r="AL122" s="202" t="s">
        <v>3</v>
      </c>
      <c r="AM122" s="478" t="s">
        <v>116</v>
      </c>
      <c r="AN122" s="372"/>
      <c r="AO122" s="372"/>
      <c r="AP122" s="372"/>
      <c r="AQ122" s="372"/>
      <c r="AR122" s="373"/>
      <c r="AS122" s="275"/>
      <c r="AT122" s="1228"/>
      <c r="AU122" s="1228"/>
      <c r="AV122" s="1032"/>
      <c r="AW122" s="1222"/>
      <c r="AX122" s="1223"/>
    </row>
    <row r="123" spans="1:50" ht="19.5" customHeight="1" x14ac:dyDescent="0.4">
      <c r="A123" s="1100"/>
      <c r="B123" s="1107"/>
      <c r="C123" s="422"/>
      <c r="D123" s="1039" t="s">
        <v>161</v>
      </c>
      <c r="E123" s="1040"/>
      <c r="F123" s="1040"/>
      <c r="G123" s="1040"/>
      <c r="H123" s="1041"/>
      <c r="I123" s="422"/>
      <c r="J123" s="301"/>
      <c r="K123" s="202" t="s">
        <v>3</v>
      </c>
      <c r="L123" s="567" t="s">
        <v>117</v>
      </c>
      <c r="M123" s="568"/>
      <c r="N123" s="1102"/>
      <c r="O123" s="1103"/>
      <c r="P123" s="372"/>
      <c r="Q123" s="373"/>
      <c r="R123" s="275"/>
      <c r="S123" s="1062"/>
      <c r="T123" s="426"/>
      <c r="U123" s="1039" t="s">
        <v>161</v>
      </c>
      <c r="V123" s="1040"/>
      <c r="W123" s="1040"/>
      <c r="X123" s="1040"/>
      <c r="Y123" s="1041"/>
      <c r="Z123" s="426"/>
      <c r="AA123" s="301"/>
      <c r="AB123" s="202" t="s">
        <v>3</v>
      </c>
      <c r="AC123" s="567" t="s">
        <v>117</v>
      </c>
      <c r="AD123" s="568"/>
      <c r="AE123" s="1251"/>
      <c r="AF123" s="1252"/>
      <c r="AG123" s="372"/>
      <c r="AH123" s="373"/>
      <c r="AI123" s="275"/>
      <c r="AJ123" s="1384"/>
      <c r="AK123" s="148"/>
      <c r="AL123" s="202" t="s">
        <v>3</v>
      </c>
      <c r="AM123" s="567" t="s">
        <v>117</v>
      </c>
      <c r="AN123" s="568"/>
      <c r="AO123" s="1251"/>
      <c r="AP123" s="1252"/>
      <c r="AQ123" s="372"/>
      <c r="AR123" s="373"/>
      <c r="AS123" s="275"/>
      <c r="AT123" s="1228"/>
      <c r="AU123" s="1228"/>
      <c r="AV123" s="1032"/>
      <c r="AW123" s="569"/>
      <c r="AX123" s="288"/>
    </row>
    <row r="124" spans="1:50" ht="19.5" customHeight="1" x14ac:dyDescent="0.15">
      <c r="A124" s="1100"/>
      <c r="B124" s="1107"/>
      <c r="C124" s="422"/>
      <c r="D124" s="1042"/>
      <c r="E124" s="1043"/>
      <c r="F124" s="1043"/>
      <c r="G124" s="1043"/>
      <c r="H124" s="1044"/>
      <c r="I124" s="422"/>
      <c r="J124" s="301" t="s">
        <v>222</v>
      </c>
      <c r="K124" s="148"/>
      <c r="M124" s="148"/>
      <c r="N124" s="372"/>
      <c r="O124" s="424"/>
      <c r="P124" s="425"/>
      <c r="Q124" s="399"/>
      <c r="R124" s="275"/>
      <c r="S124" s="1062"/>
      <c r="T124" s="426"/>
      <c r="U124" s="1042"/>
      <c r="V124" s="1043"/>
      <c r="W124" s="1043"/>
      <c r="X124" s="1043"/>
      <c r="Y124" s="1044"/>
      <c r="Z124" s="426"/>
      <c r="AA124" s="301" t="s">
        <v>222</v>
      </c>
      <c r="AB124" s="148"/>
      <c r="AC124" s="48"/>
      <c r="AD124" s="148"/>
      <c r="AE124" s="372"/>
      <c r="AF124" s="570"/>
      <c r="AG124" s="425"/>
      <c r="AH124" s="399"/>
      <c r="AI124" s="275"/>
      <c r="AJ124" s="1384"/>
      <c r="AK124" s="148" t="s">
        <v>222</v>
      </c>
      <c r="AL124" s="148"/>
      <c r="AM124" s="48"/>
      <c r="AN124" s="148"/>
      <c r="AO124" s="372"/>
      <c r="AP124" s="570"/>
      <c r="AQ124" s="425"/>
      <c r="AR124" s="399"/>
      <c r="AS124" s="275"/>
      <c r="AT124" s="1228"/>
      <c r="AU124" s="1228"/>
      <c r="AV124" s="1032"/>
      <c r="AW124" s="1222"/>
      <c r="AX124" s="1223"/>
    </row>
    <row r="125" spans="1:50" ht="19.5" customHeight="1" x14ac:dyDescent="0.4">
      <c r="A125" s="1100"/>
      <c r="B125" s="1107"/>
      <c r="C125" s="492"/>
      <c r="D125" s="1045" t="s">
        <v>157</v>
      </c>
      <c r="E125" s="1046"/>
      <c r="F125" s="1046"/>
      <c r="G125" s="1046"/>
      <c r="H125" s="1047"/>
      <c r="I125" s="537"/>
      <c r="J125" s="156" t="s">
        <v>3</v>
      </c>
      <c r="K125" s="428" t="s">
        <v>735</v>
      </c>
      <c r="L125" s="303"/>
      <c r="M125" s="303"/>
      <c r="N125" s="429" t="s">
        <v>72</v>
      </c>
      <c r="O125" s="160"/>
      <c r="P125" s="430"/>
      <c r="Q125" s="399"/>
      <c r="R125" s="412">
        <f>IF(R120=0,99,IF(AND(J125="☑",J126="☑"),99,IF(AND(J125="□",J126="□"),99,IF(J125="☑",1,3))))</f>
        <v>99</v>
      </c>
      <c r="S125" s="1062"/>
      <c r="T125" s="493"/>
      <c r="U125" s="1045" t="s">
        <v>157</v>
      </c>
      <c r="V125" s="1046"/>
      <c r="W125" s="1046"/>
      <c r="X125" s="1046"/>
      <c r="Y125" s="1047"/>
      <c r="Z125" s="540"/>
      <c r="AA125" s="156" t="s">
        <v>2</v>
      </c>
      <c r="AB125" s="428" t="s">
        <v>765</v>
      </c>
      <c r="AC125" s="303"/>
      <c r="AD125" s="303"/>
      <c r="AE125" s="429" t="s">
        <v>72</v>
      </c>
      <c r="AF125" s="192"/>
      <c r="AG125" s="430"/>
      <c r="AH125" s="399"/>
      <c r="AI125" s="412">
        <f>IF(AI120=0,99,IF(AND(AA125="☑",AA126="☑"),99,IF(AND(AA125="□",AA126="□"),99,IF(AA125="☑",1,3))))</f>
        <v>99</v>
      </c>
      <c r="AJ125" s="1384"/>
      <c r="AK125" s="202" t="s">
        <v>2</v>
      </c>
      <c r="AL125" s="428" t="s">
        <v>765</v>
      </c>
      <c r="AM125" s="303"/>
      <c r="AN125" s="303"/>
      <c r="AO125" s="429" t="s">
        <v>72</v>
      </c>
      <c r="AP125" s="192"/>
      <c r="AQ125" s="430"/>
      <c r="AR125" s="399"/>
      <c r="AS125" s="412">
        <f>IF(AS120=0,99,IF(AND(AK125="☑",AK126="☑"),99,IF(AND(AK125="□",AK126="□"),99,IF(AK125="☑",1,3))))</f>
        <v>99</v>
      </c>
      <c r="AT125" s="1228"/>
      <c r="AU125" s="1228"/>
      <c r="AV125" s="1032"/>
      <c r="AW125" s="1222"/>
      <c r="AX125" s="1223"/>
    </row>
    <row r="126" spans="1:50" ht="19.5" customHeight="1" x14ac:dyDescent="0.25">
      <c r="A126" s="1100"/>
      <c r="B126" s="1107"/>
      <c r="C126" s="492"/>
      <c r="D126" s="1048"/>
      <c r="E126" s="1049"/>
      <c r="F126" s="1049"/>
      <c r="G126" s="1049"/>
      <c r="H126" s="1050"/>
      <c r="I126" s="537"/>
      <c r="J126" s="156" t="s">
        <v>3</v>
      </c>
      <c r="K126" s="428" t="s">
        <v>734</v>
      </c>
      <c r="L126" s="303"/>
      <c r="M126" s="303"/>
      <c r="N126" s="494" t="s">
        <v>787</v>
      </c>
      <c r="O126" s="148"/>
      <c r="P126" s="148"/>
      <c r="Q126" s="433"/>
      <c r="R126" s="519"/>
      <c r="S126" s="1062"/>
      <c r="T126" s="493"/>
      <c r="U126" s="1048"/>
      <c r="V126" s="1049"/>
      <c r="W126" s="1049"/>
      <c r="X126" s="1049"/>
      <c r="Y126" s="1050"/>
      <c r="Z126" s="540"/>
      <c r="AA126" s="156" t="s">
        <v>3</v>
      </c>
      <c r="AB126" s="428" t="s">
        <v>766</v>
      </c>
      <c r="AC126" s="303"/>
      <c r="AD126" s="303"/>
      <c r="AE126" s="494" t="s">
        <v>166</v>
      </c>
      <c r="AF126" s="148"/>
      <c r="AG126" s="148"/>
      <c r="AH126" s="433"/>
      <c r="AI126" s="449"/>
      <c r="AJ126" s="1384"/>
      <c r="AK126" s="202" t="s">
        <v>3</v>
      </c>
      <c r="AL126" s="428" t="s">
        <v>766</v>
      </c>
      <c r="AM126" s="303"/>
      <c r="AN126" s="303"/>
      <c r="AO126" s="494" t="s">
        <v>166</v>
      </c>
      <c r="AP126" s="148"/>
      <c r="AQ126" s="148"/>
      <c r="AR126" s="433"/>
      <c r="AS126" s="449"/>
      <c r="AT126" s="1228"/>
      <c r="AU126" s="1228"/>
      <c r="AV126" s="1032"/>
      <c r="AW126" s="1222"/>
      <c r="AX126" s="1223"/>
    </row>
    <row r="127" spans="1:50" ht="12.95" customHeight="1" x14ac:dyDescent="0.4">
      <c r="A127" s="1100"/>
      <c r="B127" s="1107"/>
      <c r="C127" s="492"/>
      <c r="D127" s="1045" t="s">
        <v>158</v>
      </c>
      <c r="E127" s="1071"/>
      <c r="F127" s="1071"/>
      <c r="G127" s="1071"/>
      <c r="H127" s="1072"/>
      <c r="I127" s="537"/>
      <c r="J127" s="370"/>
      <c r="K127" s="428"/>
      <c r="L127" s="303"/>
      <c r="M127" s="303"/>
      <c r="N127" s="148"/>
      <c r="O127" s="304"/>
      <c r="P127" s="304"/>
      <c r="Q127" s="437"/>
      <c r="R127" s="571"/>
      <c r="S127" s="1062"/>
      <c r="T127" s="493"/>
      <c r="U127" s="1045" t="s">
        <v>158</v>
      </c>
      <c r="V127" s="1071"/>
      <c r="W127" s="1071"/>
      <c r="X127" s="1071"/>
      <c r="Y127" s="1072"/>
      <c r="Z127" s="540"/>
      <c r="AA127" s="370"/>
      <c r="AB127" s="428"/>
      <c r="AC127" s="303"/>
      <c r="AD127" s="303"/>
      <c r="AE127" s="148"/>
      <c r="AF127" s="304"/>
      <c r="AG127" s="304"/>
      <c r="AH127" s="437"/>
      <c r="AI127" s="440"/>
      <c r="AJ127" s="1384"/>
      <c r="AK127" s="376"/>
      <c r="AL127" s="428"/>
      <c r="AM127" s="303"/>
      <c r="AN127" s="303"/>
      <c r="AO127" s="148"/>
      <c r="AP127" s="304"/>
      <c r="AQ127" s="304"/>
      <c r="AR127" s="437"/>
      <c r="AS127" s="440"/>
      <c r="AT127" s="1228"/>
      <c r="AU127" s="1228"/>
      <c r="AV127" s="1032"/>
      <c r="AW127" s="1222"/>
      <c r="AX127" s="1223"/>
    </row>
    <row r="128" spans="1:50" ht="19.5" customHeight="1" x14ac:dyDescent="0.3">
      <c r="A128" s="1100"/>
      <c r="B128" s="1107"/>
      <c r="C128" s="492"/>
      <c r="D128" s="1073"/>
      <c r="E128" s="1074"/>
      <c r="F128" s="1074"/>
      <c r="G128" s="1074"/>
      <c r="H128" s="1075"/>
      <c r="I128" s="537"/>
      <c r="J128" s="439" t="s">
        <v>73</v>
      </c>
      <c r="K128" s="441"/>
      <c r="L128" s="302"/>
      <c r="M128" s="303"/>
      <c r="N128" s="148"/>
      <c r="O128" s="304"/>
      <c r="P128" s="304"/>
      <c r="Q128" s="305" t="str">
        <f>IF(ISNUMBER(Q129),"","必要項目が正しく選択されていません")</f>
        <v/>
      </c>
      <c r="R128" s="572"/>
      <c r="S128" s="1062"/>
      <c r="T128" s="493"/>
      <c r="U128" s="1073"/>
      <c r="V128" s="1074"/>
      <c r="W128" s="1074"/>
      <c r="X128" s="1074"/>
      <c r="Y128" s="1075"/>
      <c r="Z128" s="540"/>
      <c r="AA128" s="439" t="s">
        <v>206</v>
      </c>
      <c r="AB128" s="441"/>
      <c r="AC128" s="302"/>
      <c r="AD128" s="303"/>
      <c r="AE128" s="148"/>
      <c r="AF128" s="304"/>
      <c r="AG128" s="304"/>
      <c r="AH128" s="305" t="str">
        <f>IF(ISNUMBER(AH129),"","必要項目が正しく選択されていません")</f>
        <v/>
      </c>
      <c r="AI128" s="573"/>
      <c r="AJ128" s="1384"/>
      <c r="AK128" s="148"/>
      <c r="AL128" s="441" t="s">
        <v>73</v>
      </c>
      <c r="AM128" s="302"/>
      <c r="AN128" s="303"/>
      <c r="AO128" s="148"/>
      <c r="AP128" s="304"/>
      <c r="AQ128" s="304"/>
      <c r="AR128" s="305" t="str">
        <f>IF(ISNUMBER(AR129),"","必要項目が正しく選択されていません")</f>
        <v/>
      </c>
      <c r="AS128" s="573"/>
      <c r="AT128" s="1228"/>
      <c r="AU128" s="1228"/>
      <c r="AV128" s="1032"/>
      <c r="AW128" s="1222"/>
      <c r="AX128" s="1223"/>
    </row>
    <row r="129" spans="1:50" ht="38.450000000000003" customHeight="1" x14ac:dyDescent="0.25">
      <c r="A129" s="1100"/>
      <c r="B129" s="1107"/>
      <c r="C129" s="537"/>
      <c r="D129" s="574"/>
      <c r="E129" s="574"/>
      <c r="F129" s="574"/>
      <c r="G129" s="574"/>
      <c r="H129" s="574"/>
      <c r="I129" s="537"/>
      <c r="J129" s="301"/>
      <c r="K129" s="1020"/>
      <c r="L129" s="1020"/>
      <c r="M129" s="1020"/>
      <c r="N129" s="1020"/>
      <c r="O129" s="1020"/>
      <c r="P129" s="304"/>
      <c r="Q129" s="445">
        <f>IF(J117="☑",1,IF(AND(R120=11,R125=99),"error",IF(AND(R120=11,R125=1),5,IF(AND(R120=11,R125=3),1,1))))</f>
        <v>1</v>
      </c>
      <c r="R129" s="575"/>
      <c r="S129" s="1062"/>
      <c r="T129" s="540"/>
      <c r="U129" s="576"/>
      <c r="V129" s="576"/>
      <c r="W129" s="576"/>
      <c r="X129" s="576"/>
      <c r="Y129" s="576"/>
      <c r="Z129" s="540"/>
      <c r="AA129" s="301"/>
      <c r="AB129" s="1020"/>
      <c r="AC129" s="1020"/>
      <c r="AD129" s="1020"/>
      <c r="AE129" s="1020"/>
      <c r="AF129" s="1020"/>
      <c r="AG129" s="304"/>
      <c r="AH129" s="309">
        <f>IF(AA116="☑",Q129,IF(AA117="☑",1,IF(AND(AI120=11,AI125=99),"error",IF(AND(AI120=11,AI125=1),5,IF(AND(AI120=11,AI125=3),1,1)))))</f>
        <v>1</v>
      </c>
      <c r="AI129" s="575"/>
      <c r="AJ129" s="1384"/>
      <c r="AK129" s="148"/>
      <c r="AL129" s="1020"/>
      <c r="AM129" s="1020"/>
      <c r="AN129" s="1020"/>
      <c r="AO129" s="1020"/>
      <c r="AP129" s="1020"/>
      <c r="AQ129" s="304"/>
      <c r="AR129" s="309">
        <f>IF(AK116="☑",Q129,IF(AN116="☑",AH129,IF(AK117="☑",1,IF(AND(AS120=11,AS125=99),"error",IF(AND(AS120=11,AS125=1),5,IF(AND(AS120=11,AS125=3),1,1))))))</f>
        <v>1</v>
      </c>
      <c r="AS129" s="575"/>
      <c r="AT129" s="1228"/>
      <c r="AU129" s="1228"/>
      <c r="AV129" s="1032"/>
      <c r="AW129" s="1222"/>
      <c r="AX129" s="1223"/>
    </row>
    <row r="130" spans="1:50" ht="16.5" customHeight="1" x14ac:dyDescent="0.15">
      <c r="A130" s="1100"/>
      <c r="B130" s="1108"/>
      <c r="C130" s="577"/>
      <c r="D130" s="577"/>
      <c r="E130" s="577"/>
      <c r="F130" s="577"/>
      <c r="G130" s="577"/>
      <c r="H130" s="577"/>
      <c r="I130" s="577"/>
      <c r="J130" s="498"/>
      <c r="K130" s="499"/>
      <c r="L130" s="500"/>
      <c r="M130" s="500"/>
      <c r="N130" s="500"/>
      <c r="O130" s="500"/>
      <c r="P130" s="500"/>
      <c r="Q130" s="313" t="s">
        <v>1</v>
      </c>
      <c r="R130" s="578"/>
      <c r="S130" s="1063"/>
      <c r="T130" s="579"/>
      <c r="U130" s="579"/>
      <c r="V130" s="579"/>
      <c r="W130" s="579"/>
      <c r="X130" s="579"/>
      <c r="Y130" s="579"/>
      <c r="Z130" s="579"/>
      <c r="AA130" s="498"/>
      <c r="AB130" s="499"/>
      <c r="AC130" s="500"/>
      <c r="AD130" s="500"/>
      <c r="AE130" s="500"/>
      <c r="AF130" s="500"/>
      <c r="AG130" s="500"/>
      <c r="AH130" s="317" t="s">
        <v>1</v>
      </c>
      <c r="AI130" s="578"/>
      <c r="AJ130" s="1385"/>
      <c r="AK130" s="499"/>
      <c r="AL130" s="499"/>
      <c r="AM130" s="500"/>
      <c r="AN130" s="500"/>
      <c r="AO130" s="500"/>
      <c r="AP130" s="500"/>
      <c r="AQ130" s="500"/>
      <c r="AR130" s="317" t="s">
        <v>1</v>
      </c>
      <c r="AS130" s="578"/>
      <c r="AT130" s="1240"/>
      <c r="AU130" s="1240"/>
      <c r="AV130" s="1033"/>
      <c r="AW130" s="504"/>
      <c r="AX130" s="505"/>
    </row>
    <row r="131" spans="1:50" ht="29.25" customHeight="1" x14ac:dyDescent="0.15">
      <c r="A131" s="1100"/>
      <c r="B131" s="1328" t="s">
        <v>55</v>
      </c>
      <c r="C131" s="1109" t="s">
        <v>1078</v>
      </c>
      <c r="D131" s="1023"/>
      <c r="E131" s="1023"/>
      <c r="F131" s="1023"/>
      <c r="G131" s="1023"/>
      <c r="H131" s="1023"/>
      <c r="I131" s="1024"/>
      <c r="J131" s="580"/>
      <c r="K131" s="580"/>
      <c r="L131" s="581"/>
      <c r="M131" s="581"/>
      <c r="N131" s="581"/>
      <c r="O131" s="581"/>
      <c r="P131" s="581"/>
      <c r="Q131" s="582"/>
      <c r="R131" s="539"/>
      <c r="S131" s="1061" t="s">
        <v>55</v>
      </c>
      <c r="T131" s="1022" t="s">
        <v>1090</v>
      </c>
      <c r="U131" s="1023"/>
      <c r="V131" s="1023"/>
      <c r="W131" s="1023"/>
      <c r="X131" s="1023"/>
      <c r="Y131" s="1023"/>
      <c r="Z131" s="1024"/>
      <c r="AA131" s="203" t="s">
        <v>2</v>
      </c>
      <c r="AB131" s="583" t="s">
        <v>167</v>
      </c>
      <c r="AC131" s="584"/>
      <c r="AD131" s="584"/>
      <c r="AE131" s="584"/>
      <c r="AF131" s="584"/>
      <c r="AG131" s="584"/>
      <c r="AH131" s="585"/>
      <c r="AI131" s="467"/>
      <c r="AJ131" s="1386" t="s">
        <v>192</v>
      </c>
      <c r="AK131" s="164" t="s">
        <v>3</v>
      </c>
      <c r="AL131" s="586" t="s">
        <v>191</v>
      </c>
      <c r="AM131" s="326"/>
      <c r="AN131" s="169" t="s">
        <v>2</v>
      </c>
      <c r="AO131" s="587" t="s">
        <v>190</v>
      </c>
      <c r="AP131" s="584"/>
      <c r="AQ131" s="584"/>
      <c r="AR131" s="585"/>
      <c r="AS131" s="467"/>
      <c r="AT131" s="588"/>
      <c r="AU131" s="588"/>
      <c r="AV131" s="589"/>
      <c r="AW131" s="590"/>
      <c r="AX131" s="591"/>
    </row>
    <row r="132" spans="1:50" ht="19.5" customHeight="1" x14ac:dyDescent="0.4">
      <c r="A132" s="1100"/>
      <c r="B132" s="1107"/>
      <c r="C132" s="1025"/>
      <c r="D132" s="1026"/>
      <c r="E132" s="1026"/>
      <c r="F132" s="1026"/>
      <c r="G132" s="1026"/>
      <c r="H132" s="1026"/>
      <c r="I132" s="1027"/>
      <c r="J132" s="202" t="s">
        <v>3</v>
      </c>
      <c r="K132" s="371" t="str">
        <f>IF(K13="銀の認定【新規】","取組無し、または添付資料無し（初回のみ　※添付資料ない場合は採点対象外）","取組無し")</f>
        <v>取組無し</v>
      </c>
      <c r="L132" s="272"/>
      <c r="M132" s="377"/>
      <c r="N132" s="372"/>
      <c r="O132" s="372"/>
      <c r="P132" s="372"/>
      <c r="Q132" s="373"/>
      <c r="R132" s="275"/>
      <c r="S132" s="1062"/>
      <c r="T132" s="1025"/>
      <c r="U132" s="1026"/>
      <c r="V132" s="1026"/>
      <c r="W132" s="1026"/>
      <c r="X132" s="1026"/>
      <c r="Y132" s="1026"/>
      <c r="Z132" s="1027"/>
      <c r="AA132" s="202" t="s">
        <v>3</v>
      </c>
      <c r="AB132" s="371" t="str">
        <f>IF(K13="銀の認定【新規】","取組無し、または添付資料無し（初回のみ　※添付資料ない場合は採点対象外）","取組無し")</f>
        <v>取組無し</v>
      </c>
      <c r="AC132" s="272"/>
      <c r="AD132" s="377"/>
      <c r="AE132" s="372"/>
      <c r="AF132" s="372"/>
      <c r="AG132" s="372"/>
      <c r="AH132" s="373"/>
      <c r="AI132" s="375"/>
      <c r="AJ132" s="1387"/>
      <c r="AK132" s="202" t="s">
        <v>3</v>
      </c>
      <c r="AL132" s="51" t="str">
        <f>IF(K13="銀の認定【新規】","取組無し、または添付資料無し（初回のみ　※添付資料ない場合は採点対象外）","取組無し")</f>
        <v>取組無し</v>
      </c>
      <c r="AM132" s="272"/>
      <c r="AN132" s="377"/>
      <c r="AO132" s="372"/>
      <c r="AP132" s="372"/>
      <c r="AQ132" s="372"/>
      <c r="AR132" s="373"/>
      <c r="AS132" s="375"/>
      <c r="AT132" s="1032">
        <f>Q142</f>
        <v>1</v>
      </c>
      <c r="AU132" s="1032" t="str">
        <f>IF(S19="□","",AH142)</f>
        <v/>
      </c>
      <c r="AV132" s="1032" t="str">
        <f>IF(AJ19="□","",AR142)</f>
        <v/>
      </c>
      <c r="AW132" s="1238" t="s">
        <v>214</v>
      </c>
      <c r="AX132" s="1239"/>
    </row>
    <row r="133" spans="1:50" ht="19.5" customHeight="1" x14ac:dyDescent="0.4">
      <c r="A133" s="1100"/>
      <c r="B133" s="1107"/>
      <c r="C133" s="1025"/>
      <c r="D133" s="1026"/>
      <c r="E133" s="1026"/>
      <c r="F133" s="1026"/>
      <c r="G133" s="1026"/>
      <c r="H133" s="1026"/>
      <c r="I133" s="1027"/>
      <c r="J133" s="1056" t="s">
        <v>71</v>
      </c>
      <c r="K133" s="1056"/>
      <c r="L133" s="1056"/>
      <c r="M133" s="377"/>
      <c r="N133" s="372"/>
      <c r="O133" s="372"/>
      <c r="P133" s="372"/>
      <c r="Q133" s="373"/>
      <c r="R133" s="275"/>
      <c r="S133" s="1062"/>
      <c r="T133" s="1025"/>
      <c r="U133" s="1026"/>
      <c r="V133" s="1026"/>
      <c r="W133" s="1026"/>
      <c r="X133" s="1026"/>
      <c r="Y133" s="1026"/>
      <c r="Z133" s="1027"/>
      <c r="AA133" s="1056" t="s">
        <v>71</v>
      </c>
      <c r="AB133" s="1056"/>
      <c r="AC133" s="1056"/>
      <c r="AD133" s="377"/>
      <c r="AE133" s="372"/>
      <c r="AF133" s="372"/>
      <c r="AG133" s="372"/>
      <c r="AH133" s="373"/>
      <c r="AI133" s="375"/>
      <c r="AJ133" s="1387"/>
      <c r="AK133" s="1056" t="s">
        <v>71</v>
      </c>
      <c r="AL133" s="1056"/>
      <c r="AM133" s="1056"/>
      <c r="AN133" s="377"/>
      <c r="AO133" s="372"/>
      <c r="AP133" s="372"/>
      <c r="AQ133" s="372"/>
      <c r="AR133" s="373"/>
      <c r="AS133" s="375"/>
      <c r="AT133" s="1032"/>
      <c r="AU133" s="1032"/>
      <c r="AV133" s="1032"/>
      <c r="AW133" s="1220"/>
      <c r="AX133" s="1221"/>
    </row>
    <row r="134" spans="1:50" ht="19.5" customHeight="1" x14ac:dyDescent="0.4">
      <c r="A134" s="1100"/>
      <c r="B134" s="1107"/>
      <c r="C134" s="1025"/>
      <c r="D134" s="1026"/>
      <c r="E134" s="1026"/>
      <c r="F134" s="1026"/>
      <c r="G134" s="1026"/>
      <c r="H134" s="1026"/>
      <c r="I134" s="1027"/>
      <c r="J134" s="202" t="s">
        <v>3</v>
      </c>
      <c r="K134" s="478" t="s">
        <v>828</v>
      </c>
      <c r="L134" s="377"/>
      <c r="M134" s="148"/>
      <c r="N134" s="372"/>
      <c r="O134" s="372"/>
      <c r="P134" s="372"/>
      <c r="Q134" s="373"/>
      <c r="R134" s="275"/>
      <c r="S134" s="1062"/>
      <c r="T134" s="1025"/>
      <c r="U134" s="1026"/>
      <c r="V134" s="1026"/>
      <c r="W134" s="1026"/>
      <c r="X134" s="1026"/>
      <c r="Y134" s="1026"/>
      <c r="Z134" s="1027"/>
      <c r="AA134" s="202" t="s">
        <v>3</v>
      </c>
      <c r="AB134" s="478" t="s">
        <v>829</v>
      </c>
      <c r="AC134" s="377"/>
      <c r="AD134" s="148"/>
      <c r="AE134" s="372"/>
      <c r="AF134" s="372"/>
      <c r="AG134" s="372"/>
      <c r="AH134" s="373"/>
      <c r="AI134" s="375"/>
      <c r="AJ134" s="1387"/>
      <c r="AK134" s="202" t="s">
        <v>3</v>
      </c>
      <c r="AL134" s="478" t="s">
        <v>829</v>
      </c>
      <c r="AM134" s="377"/>
      <c r="AN134" s="148"/>
      <c r="AO134" s="372"/>
      <c r="AP134" s="372"/>
      <c r="AQ134" s="372"/>
      <c r="AR134" s="373"/>
      <c r="AS134" s="375"/>
      <c r="AT134" s="1032"/>
      <c r="AU134" s="1032"/>
      <c r="AV134" s="1032"/>
      <c r="AW134" s="1222"/>
      <c r="AX134" s="1223"/>
    </row>
    <row r="135" spans="1:50" ht="19.5" customHeight="1" x14ac:dyDescent="0.15">
      <c r="A135" s="1100"/>
      <c r="B135" s="1107"/>
      <c r="C135" s="528"/>
      <c r="D135" s="528"/>
      <c r="E135" s="528"/>
      <c r="F135" s="528"/>
      <c r="G135" s="528"/>
      <c r="H135" s="528"/>
      <c r="I135" s="408"/>
      <c r="J135" s="376"/>
      <c r="K135" s="377"/>
      <c r="L135" s="592" t="s">
        <v>4</v>
      </c>
      <c r="M135" s="1057"/>
      <c r="N135" s="1058"/>
      <c r="O135" s="593"/>
      <c r="P135" s="372"/>
      <c r="Q135" s="373"/>
      <c r="R135" s="383">
        <f>IF(J134="☑",11,0)</f>
        <v>0</v>
      </c>
      <c r="S135" s="1062"/>
      <c r="T135" s="565"/>
      <c r="U135" s="565"/>
      <c r="V135" s="565"/>
      <c r="W135" s="565"/>
      <c r="X135" s="565"/>
      <c r="Y135" s="565"/>
      <c r="Z135" s="566"/>
      <c r="AA135" s="376"/>
      <c r="AB135" s="377"/>
      <c r="AC135" s="592" t="s">
        <v>4</v>
      </c>
      <c r="AD135" s="1057"/>
      <c r="AE135" s="1058"/>
      <c r="AF135" s="593"/>
      <c r="AG135" s="372"/>
      <c r="AH135" s="373"/>
      <c r="AI135" s="383">
        <f>IF(AA134="☑",11,0)</f>
        <v>0</v>
      </c>
      <c r="AJ135" s="1387"/>
      <c r="AK135" s="376"/>
      <c r="AL135" s="377"/>
      <c r="AM135" s="592" t="s">
        <v>4</v>
      </c>
      <c r="AN135" s="1057"/>
      <c r="AO135" s="1058"/>
      <c r="AP135" s="593"/>
      <c r="AQ135" s="372"/>
      <c r="AR135" s="373"/>
      <c r="AS135" s="383">
        <f>IF(AK134="☑",11,0)</f>
        <v>0</v>
      </c>
      <c r="AT135" s="1032"/>
      <c r="AU135" s="1032"/>
      <c r="AV135" s="1032"/>
      <c r="AW135" s="1222"/>
      <c r="AX135" s="1223"/>
    </row>
    <row r="136" spans="1:50" ht="19.5" customHeight="1" x14ac:dyDescent="0.2">
      <c r="A136" s="1100"/>
      <c r="B136" s="1107"/>
      <c r="C136" s="528"/>
      <c r="D136" s="1039" t="s">
        <v>161</v>
      </c>
      <c r="E136" s="1040"/>
      <c r="F136" s="1040"/>
      <c r="G136" s="1040"/>
      <c r="H136" s="1041"/>
      <c r="I136" s="408"/>
      <c r="J136" s="376"/>
      <c r="K136" s="377"/>
      <c r="L136" s="592" t="s">
        <v>124</v>
      </c>
      <c r="M136" s="1104"/>
      <c r="N136" s="1105"/>
      <c r="O136" s="594" t="s">
        <v>76</v>
      </c>
      <c r="P136" s="46"/>
      <c r="Q136" s="373"/>
      <c r="R136" s="275"/>
      <c r="S136" s="1062"/>
      <c r="T136" s="565"/>
      <c r="U136" s="1039" t="s">
        <v>161</v>
      </c>
      <c r="V136" s="1040"/>
      <c r="W136" s="1040"/>
      <c r="X136" s="1040"/>
      <c r="Y136" s="1041"/>
      <c r="Z136" s="566"/>
      <c r="AA136" s="376"/>
      <c r="AB136" s="377"/>
      <c r="AC136" s="592" t="s">
        <v>124</v>
      </c>
      <c r="AD136" s="1104"/>
      <c r="AE136" s="1105"/>
      <c r="AF136" s="594" t="s">
        <v>76</v>
      </c>
      <c r="AG136" s="46"/>
      <c r="AH136" s="373"/>
      <c r="AI136" s="275"/>
      <c r="AJ136" s="1387"/>
      <c r="AK136" s="376"/>
      <c r="AL136" s="377"/>
      <c r="AM136" s="592" t="s">
        <v>124</v>
      </c>
      <c r="AN136" s="1104"/>
      <c r="AO136" s="1105"/>
      <c r="AP136" s="594" t="s">
        <v>76</v>
      </c>
      <c r="AQ136" s="46"/>
      <c r="AR136" s="373"/>
      <c r="AS136" s="275"/>
      <c r="AT136" s="1032"/>
      <c r="AU136" s="1032"/>
      <c r="AV136" s="1032"/>
      <c r="AW136" s="1222"/>
      <c r="AX136" s="1223"/>
    </row>
    <row r="137" spans="1:50" ht="19.5" customHeight="1" x14ac:dyDescent="0.15">
      <c r="A137" s="1100"/>
      <c r="B137" s="1107"/>
      <c r="C137" s="422"/>
      <c r="D137" s="1042"/>
      <c r="E137" s="1043"/>
      <c r="F137" s="1043"/>
      <c r="G137" s="1043"/>
      <c r="H137" s="1044"/>
      <c r="I137" s="479"/>
      <c r="J137" s="301" t="s">
        <v>222</v>
      </c>
      <c r="K137" s="148"/>
      <c r="L137" s="377"/>
      <c r="M137" s="148"/>
      <c r="N137" s="372"/>
      <c r="O137" s="424"/>
      <c r="P137" s="372"/>
      <c r="Q137" s="373"/>
      <c r="R137" s="275"/>
      <c r="S137" s="1062"/>
      <c r="T137" s="426"/>
      <c r="U137" s="1042"/>
      <c r="V137" s="1043"/>
      <c r="W137" s="1043"/>
      <c r="X137" s="1043"/>
      <c r="Y137" s="1044"/>
      <c r="Z137" s="480"/>
      <c r="AA137" s="301" t="s">
        <v>222</v>
      </c>
      <c r="AB137" s="148"/>
      <c r="AC137" s="377"/>
      <c r="AD137" s="148"/>
      <c r="AE137" s="372"/>
      <c r="AF137" s="424"/>
      <c r="AG137" s="372"/>
      <c r="AH137" s="373"/>
      <c r="AI137" s="275"/>
      <c r="AJ137" s="1387"/>
      <c r="AK137" s="148" t="s">
        <v>222</v>
      </c>
      <c r="AL137" s="148"/>
      <c r="AM137" s="377"/>
      <c r="AN137" s="148"/>
      <c r="AO137" s="372"/>
      <c r="AP137" s="595" t="str">
        <f>IF(AP138="","",IFERROR(IF(DATEDIF(AP138,$K$14,"M")&lt;6,"レポート記入日から6ヵ月未満になっていませんか？",""),""))</f>
        <v/>
      </c>
      <c r="AQ137" s="372"/>
      <c r="AR137" s="373"/>
      <c r="AS137" s="275"/>
      <c r="AT137" s="1032"/>
      <c r="AU137" s="1032"/>
      <c r="AV137" s="1032"/>
      <c r="AW137" s="1216"/>
      <c r="AX137" s="1215"/>
    </row>
    <row r="138" spans="1:50" ht="19.5" customHeight="1" x14ac:dyDescent="0.4">
      <c r="A138" s="1100"/>
      <c r="B138" s="1107"/>
      <c r="C138" s="422"/>
      <c r="D138" s="1045" t="s">
        <v>157</v>
      </c>
      <c r="E138" s="1046"/>
      <c r="F138" s="1046"/>
      <c r="G138" s="1046"/>
      <c r="H138" s="1047"/>
      <c r="I138" s="479"/>
      <c r="J138" s="156" t="s">
        <v>3</v>
      </c>
      <c r="K138" s="428" t="s">
        <v>735</v>
      </c>
      <c r="L138" s="148"/>
      <c r="M138" s="303"/>
      <c r="N138" s="429" t="s">
        <v>72</v>
      </c>
      <c r="O138" s="160"/>
      <c r="P138" s="372"/>
      <c r="Q138" s="373"/>
      <c r="R138" s="412">
        <f>IF(R135=0,99,IF(AND(J138="☑",J139="☑"),99,IF(AND(J138="□",J139="□"),99,IF(J138="☑",1,3))))</f>
        <v>99</v>
      </c>
      <c r="S138" s="1062"/>
      <c r="T138" s="426"/>
      <c r="U138" s="1045" t="s">
        <v>157</v>
      </c>
      <c r="V138" s="1046"/>
      <c r="W138" s="1046"/>
      <c r="X138" s="1046"/>
      <c r="Y138" s="1047"/>
      <c r="Z138" s="480"/>
      <c r="AA138" s="156" t="s">
        <v>3</v>
      </c>
      <c r="AB138" s="428" t="s">
        <v>765</v>
      </c>
      <c r="AC138" s="148"/>
      <c r="AD138" s="303"/>
      <c r="AE138" s="429" t="s">
        <v>72</v>
      </c>
      <c r="AF138" s="160"/>
      <c r="AG138" s="372"/>
      <c r="AH138" s="373"/>
      <c r="AI138" s="412">
        <f>IF(AI135=0,99,IF(AND(AA138="☑",AA139="☑",AA140="☑"),99,IF(AND(AA138="□",AA139="□",AA140="□"),99,IF(AND(AA138="☑",AA139="☑"),99,IF(AND(AA138="☑",AA140="☑"),99,IF(AND(AA139="☑",AA140="☑"),99,IF(AA138="☑",1,IF(AA139="☑",2,3))))))))</f>
        <v>99</v>
      </c>
      <c r="AJ138" s="1387"/>
      <c r="AK138" s="202" t="s">
        <v>2</v>
      </c>
      <c r="AL138" s="428" t="s">
        <v>765</v>
      </c>
      <c r="AM138" s="148"/>
      <c r="AN138" s="303"/>
      <c r="AO138" s="429" t="s">
        <v>72</v>
      </c>
      <c r="AP138" s="192"/>
      <c r="AQ138" s="372"/>
      <c r="AR138" s="373"/>
      <c r="AS138" s="412">
        <f>IF(AS135=0,99,IF(AND(AK138="☑",AK139="☑",AK140="☑"),99,IF(AND(AK138="□",AK139="□",AK140="□"),99,IF(AND(AK138="☑",AK139="☑"),99,IF(AND(AK138="☑",AK140="☑"),99,IF(AND(AK139="☑",AK140="☑"),99,IF(AK138="☑",1,IF(AK139="☑",2,3))))))))</f>
        <v>99</v>
      </c>
      <c r="AT138" s="1032"/>
      <c r="AU138" s="1032"/>
      <c r="AV138" s="1032"/>
      <c r="AW138" s="1216"/>
      <c r="AX138" s="1215"/>
    </row>
    <row r="139" spans="1:50" ht="19.5" customHeight="1" x14ac:dyDescent="0.4">
      <c r="A139" s="1100"/>
      <c r="B139" s="1107"/>
      <c r="C139" s="492"/>
      <c r="D139" s="1048"/>
      <c r="E139" s="1049"/>
      <c r="F139" s="1049"/>
      <c r="G139" s="1049"/>
      <c r="H139" s="1050"/>
      <c r="I139" s="537"/>
      <c r="J139" s="156" t="s">
        <v>3</v>
      </c>
      <c r="K139" s="428" t="s">
        <v>734</v>
      </c>
      <c r="L139" s="148"/>
      <c r="M139" s="303"/>
      <c r="N139" s="435" t="s">
        <v>1072</v>
      </c>
      <c r="O139" s="148"/>
      <c r="P139" s="372"/>
      <c r="Q139" s="373"/>
      <c r="R139" s="275"/>
      <c r="S139" s="1062"/>
      <c r="T139" s="493"/>
      <c r="U139" s="1048"/>
      <c r="V139" s="1049"/>
      <c r="W139" s="1049"/>
      <c r="X139" s="1049"/>
      <c r="Y139" s="1050"/>
      <c r="Z139" s="540"/>
      <c r="AA139" s="156" t="s">
        <v>2</v>
      </c>
      <c r="AB139" s="428" t="s">
        <v>766</v>
      </c>
      <c r="AC139" s="148"/>
      <c r="AD139" s="303"/>
      <c r="AE139" s="494" t="s">
        <v>833</v>
      </c>
      <c r="AF139" s="148"/>
      <c r="AG139" s="372"/>
      <c r="AH139" s="373"/>
      <c r="AI139" s="375"/>
      <c r="AJ139" s="1387"/>
      <c r="AK139" s="202" t="s">
        <v>3</v>
      </c>
      <c r="AL139" s="428" t="s">
        <v>766</v>
      </c>
      <c r="AM139" s="148"/>
      <c r="AN139" s="303"/>
      <c r="AO139" s="494" t="s">
        <v>166</v>
      </c>
      <c r="AP139" s="148"/>
      <c r="AQ139" s="372"/>
      <c r="AR139" s="373"/>
      <c r="AS139" s="375"/>
      <c r="AT139" s="1032"/>
      <c r="AU139" s="1032"/>
      <c r="AV139" s="1032"/>
      <c r="AW139" s="1216"/>
      <c r="AX139" s="1215"/>
    </row>
    <row r="140" spans="1:50" ht="11.45" customHeight="1" x14ac:dyDescent="0.4">
      <c r="A140" s="1100"/>
      <c r="B140" s="1107"/>
      <c r="C140" s="492"/>
      <c r="D140" s="1045" t="s">
        <v>158</v>
      </c>
      <c r="E140" s="1051"/>
      <c r="F140" s="1051"/>
      <c r="G140" s="1051"/>
      <c r="H140" s="1052"/>
      <c r="I140" s="537"/>
      <c r="J140" s="370"/>
      <c r="K140" s="428"/>
      <c r="L140" s="148"/>
      <c r="M140" s="303"/>
      <c r="N140" s="148"/>
      <c r="O140" s="304"/>
      <c r="P140" s="372"/>
      <c r="Q140" s="373"/>
      <c r="R140" s="275"/>
      <c r="S140" s="1062"/>
      <c r="T140" s="493"/>
      <c r="U140" s="1045" t="s">
        <v>158</v>
      </c>
      <c r="V140" s="1051"/>
      <c r="W140" s="1051"/>
      <c r="X140" s="1051"/>
      <c r="Y140" s="1052"/>
      <c r="Z140" s="540"/>
      <c r="AA140" s="370"/>
      <c r="AB140" s="428"/>
      <c r="AC140" s="148"/>
      <c r="AD140" s="303"/>
      <c r="AE140" s="148"/>
      <c r="AF140" s="304"/>
      <c r="AG140" s="372"/>
      <c r="AH140" s="373"/>
      <c r="AI140" s="375"/>
      <c r="AJ140" s="1387"/>
      <c r="AK140" s="376"/>
      <c r="AL140" s="428"/>
      <c r="AM140" s="148"/>
      <c r="AN140" s="303"/>
      <c r="AO140" s="148"/>
      <c r="AP140" s="304"/>
      <c r="AQ140" s="372"/>
      <c r="AR140" s="373"/>
      <c r="AS140" s="375"/>
      <c r="AT140" s="1032"/>
      <c r="AU140" s="1032"/>
      <c r="AV140" s="1032"/>
      <c r="AW140" s="1216"/>
      <c r="AX140" s="1215"/>
    </row>
    <row r="141" spans="1:50" ht="19.5" customHeight="1" x14ac:dyDescent="0.3">
      <c r="A141" s="1100"/>
      <c r="B141" s="1107"/>
      <c r="C141" s="492"/>
      <c r="D141" s="1053"/>
      <c r="E141" s="1054"/>
      <c r="F141" s="1054"/>
      <c r="G141" s="1054"/>
      <c r="H141" s="1055"/>
      <c r="I141" s="537"/>
      <c r="J141" s="439" t="s">
        <v>73</v>
      </c>
      <c r="K141" s="441"/>
      <c r="L141" s="302"/>
      <c r="M141" s="303"/>
      <c r="N141" s="148"/>
      <c r="O141" s="304"/>
      <c r="P141" s="304"/>
      <c r="Q141" s="305" t="str">
        <f>IF(ISNUMBER(Q142),"","必要項目が正しく選択されていません")</f>
        <v/>
      </c>
      <c r="R141" s="572"/>
      <c r="S141" s="1062"/>
      <c r="T141" s="493"/>
      <c r="U141" s="1053"/>
      <c r="V141" s="1054"/>
      <c r="W141" s="1054"/>
      <c r="X141" s="1054"/>
      <c r="Y141" s="1055"/>
      <c r="Z141" s="540"/>
      <c r="AA141" s="439" t="s">
        <v>204</v>
      </c>
      <c r="AB141" s="441"/>
      <c r="AC141" s="302"/>
      <c r="AD141" s="303"/>
      <c r="AE141" s="148"/>
      <c r="AF141" s="304"/>
      <c r="AG141" s="304"/>
      <c r="AH141" s="305" t="str">
        <f>IF(ISNUMBER(AH142),"","必要項目が正しく選択されていません")</f>
        <v/>
      </c>
      <c r="AI141" s="573"/>
      <c r="AJ141" s="1387"/>
      <c r="AK141" s="441" t="s">
        <v>73</v>
      </c>
      <c r="AL141" s="441"/>
      <c r="AM141" s="302"/>
      <c r="AN141" s="303"/>
      <c r="AO141" s="148"/>
      <c r="AP141" s="304"/>
      <c r="AQ141" s="304"/>
      <c r="AR141" s="305" t="str">
        <f>IF(ISNUMBER(AR142),"","必要項目が正しく選択されていません")</f>
        <v/>
      </c>
      <c r="AS141" s="573"/>
      <c r="AT141" s="1032"/>
      <c r="AU141" s="1032"/>
      <c r="AV141" s="1032"/>
      <c r="AW141" s="1216"/>
      <c r="AX141" s="1215"/>
    </row>
    <row r="142" spans="1:50" ht="39.6" customHeight="1" x14ac:dyDescent="0.25">
      <c r="A142" s="1100"/>
      <c r="B142" s="1107"/>
      <c r="C142" s="492"/>
      <c r="D142" s="443"/>
      <c r="E142" s="443"/>
      <c r="F142" s="443"/>
      <c r="G142" s="443"/>
      <c r="H142" s="443"/>
      <c r="I142" s="538"/>
      <c r="J142" s="376"/>
      <c r="K142" s="1020"/>
      <c r="L142" s="1020"/>
      <c r="M142" s="1020"/>
      <c r="N142" s="1020"/>
      <c r="O142" s="1020"/>
      <c r="P142" s="304"/>
      <c r="Q142" s="445">
        <f>IF(J132="☑",1,IF(AND(R135=11,R138=99),"error",IF(AND(R135=11,R138=1),5,1)))</f>
        <v>1</v>
      </c>
      <c r="R142" s="596"/>
      <c r="S142" s="1062"/>
      <c r="T142" s="493"/>
      <c r="U142" s="597"/>
      <c r="V142" s="426"/>
      <c r="W142" s="426"/>
      <c r="X142" s="540"/>
      <c r="Y142" s="540"/>
      <c r="Z142" s="541"/>
      <c r="AA142" s="376"/>
      <c r="AB142" s="1020"/>
      <c r="AC142" s="1020"/>
      <c r="AD142" s="1020"/>
      <c r="AE142" s="1020"/>
      <c r="AF142" s="1020"/>
      <c r="AG142" s="304"/>
      <c r="AH142" s="309">
        <f>IF(AA131="☑",Q142,IF(AA132="☑",1,IF(AND(AI135=11,AI138=99),"error",IF(AND(AI135=11,AI138=1),5,1))))</f>
        <v>1</v>
      </c>
      <c r="AI142" s="575"/>
      <c r="AJ142" s="1387"/>
      <c r="AK142" s="376"/>
      <c r="AL142" s="1020"/>
      <c r="AM142" s="1020"/>
      <c r="AN142" s="1020"/>
      <c r="AO142" s="1020"/>
      <c r="AP142" s="1020"/>
      <c r="AQ142" s="304"/>
      <c r="AR142" s="309">
        <f>IF(AK131="☑",Q142,IF(AN131="☑",AH142,IF(AK132="☑",1,IF(AND(AS135=11,AS138=99),"error",IF(AND(AS135=11,AS138=1),5,1)))))</f>
        <v>1</v>
      </c>
      <c r="AS142" s="575"/>
      <c r="AT142" s="1032"/>
      <c r="AU142" s="1032"/>
      <c r="AV142" s="1032"/>
      <c r="AW142" s="1216"/>
      <c r="AX142" s="1215"/>
    </row>
    <row r="143" spans="1:50" ht="16.5" customHeight="1" x14ac:dyDescent="0.15">
      <c r="A143" s="1100"/>
      <c r="B143" s="1108"/>
      <c r="C143" s="598"/>
      <c r="D143" s="599"/>
      <c r="E143" s="600"/>
      <c r="F143" s="600"/>
      <c r="G143" s="577"/>
      <c r="H143" s="577"/>
      <c r="I143" s="601"/>
      <c r="J143" s="602"/>
      <c r="K143" s="602"/>
      <c r="L143" s="500"/>
      <c r="M143" s="500"/>
      <c r="N143" s="500"/>
      <c r="O143" s="500"/>
      <c r="P143" s="500"/>
      <c r="Q143" s="313" t="s">
        <v>1</v>
      </c>
      <c r="R143" s="539"/>
      <c r="S143" s="1063"/>
      <c r="T143" s="603"/>
      <c r="U143" s="604"/>
      <c r="V143" s="605"/>
      <c r="W143" s="605"/>
      <c r="X143" s="579"/>
      <c r="Y143" s="579"/>
      <c r="Z143" s="606"/>
      <c r="AA143" s="602"/>
      <c r="AB143" s="602"/>
      <c r="AC143" s="500"/>
      <c r="AD143" s="500"/>
      <c r="AE143" s="500"/>
      <c r="AF143" s="500"/>
      <c r="AG143" s="500"/>
      <c r="AH143" s="317" t="s">
        <v>1</v>
      </c>
      <c r="AI143" s="467"/>
      <c r="AJ143" s="1387"/>
      <c r="AK143" s="602"/>
      <c r="AL143" s="602"/>
      <c r="AM143" s="500"/>
      <c r="AN143" s="500"/>
      <c r="AO143" s="500"/>
      <c r="AP143" s="500"/>
      <c r="AQ143" s="500"/>
      <c r="AR143" s="317" t="s">
        <v>1</v>
      </c>
      <c r="AS143" s="467"/>
      <c r="AT143" s="1033"/>
      <c r="AU143" s="1033"/>
      <c r="AV143" s="1033"/>
      <c r="AW143" s="504"/>
      <c r="AX143" s="505"/>
    </row>
    <row r="144" spans="1:50" ht="29.25" customHeight="1" x14ac:dyDescent="0.15">
      <c r="A144" s="1100"/>
      <c r="B144" s="1275" t="s">
        <v>56</v>
      </c>
      <c r="C144" s="1292" t="s">
        <v>831</v>
      </c>
      <c r="D144" s="1360"/>
      <c r="E144" s="1360"/>
      <c r="F144" s="1360"/>
      <c r="G144" s="1360"/>
      <c r="H144" s="1360"/>
      <c r="I144" s="1360"/>
      <c r="J144" s="607"/>
      <c r="K144" s="608"/>
      <c r="L144" s="507"/>
      <c r="M144" s="507"/>
      <c r="N144" s="507"/>
      <c r="O144" s="507"/>
      <c r="P144" s="507"/>
      <c r="Q144" s="582"/>
      <c r="R144" s="539"/>
      <c r="S144" s="1061" t="s">
        <v>56</v>
      </c>
      <c r="T144" s="1289" t="s">
        <v>830</v>
      </c>
      <c r="U144" s="1375"/>
      <c r="V144" s="1375"/>
      <c r="W144" s="1375"/>
      <c r="X144" s="1375"/>
      <c r="Y144" s="1375"/>
      <c r="Z144" s="1375"/>
      <c r="AA144" s="166" t="s">
        <v>2</v>
      </c>
      <c r="AB144" s="583" t="s">
        <v>167</v>
      </c>
      <c r="AC144" s="326"/>
      <c r="AD144" s="326"/>
      <c r="AE144" s="326"/>
      <c r="AF144" s="326"/>
      <c r="AG144" s="326"/>
      <c r="AH144" s="609"/>
      <c r="AI144" s="467"/>
      <c r="AJ144" s="1064" t="s">
        <v>9</v>
      </c>
      <c r="AK144" s="203" t="s">
        <v>3</v>
      </c>
      <c r="AL144" s="583" t="s">
        <v>167</v>
      </c>
      <c r="AM144" s="326"/>
      <c r="AN144" s="169" t="s">
        <v>2</v>
      </c>
      <c r="AO144" s="587" t="s">
        <v>190</v>
      </c>
      <c r="AP144" s="326"/>
      <c r="AQ144" s="326"/>
      <c r="AR144" s="609"/>
      <c r="AS144" s="467"/>
      <c r="AT144" s="514"/>
      <c r="AU144" s="610"/>
      <c r="AV144" s="611"/>
      <c r="AW144" s="335"/>
      <c r="AX144" s="336"/>
    </row>
    <row r="145" spans="1:50" ht="29.25" customHeight="1" x14ac:dyDescent="0.15">
      <c r="A145" s="1100"/>
      <c r="B145" s="1269"/>
      <c r="C145" s="1361"/>
      <c r="D145" s="1361"/>
      <c r="E145" s="1361"/>
      <c r="F145" s="1361"/>
      <c r="G145" s="1361"/>
      <c r="H145" s="1361"/>
      <c r="I145" s="1361"/>
      <c r="J145" s="156" t="s">
        <v>3</v>
      </c>
      <c r="K145" s="371" t="str">
        <f>IF(K13="銀の認定【新規】","取組無し、または添付資料無し（初回のみ　※添付資料ない場合は採点対象外）","取組無し")</f>
        <v>取組無し</v>
      </c>
      <c r="L145" s="377"/>
      <c r="M145" s="377"/>
      <c r="N145" s="377"/>
      <c r="O145" s="377"/>
      <c r="P145" s="377"/>
      <c r="Q145" s="468"/>
      <c r="R145" s="539"/>
      <c r="S145" s="1062"/>
      <c r="T145" s="1376"/>
      <c r="U145" s="1376"/>
      <c r="V145" s="1376"/>
      <c r="W145" s="1376"/>
      <c r="X145" s="1376"/>
      <c r="Y145" s="1376"/>
      <c r="Z145" s="1376"/>
      <c r="AA145" s="156" t="s">
        <v>3</v>
      </c>
      <c r="AB145" s="371" t="str">
        <f>IF(K13="銀の認定【新規】","取組無し、または添付資料無し（初回のみ　※添付資料ない場合は採点対象外）","取組無し")</f>
        <v>取組無し</v>
      </c>
      <c r="AC145" s="377"/>
      <c r="AD145" s="377"/>
      <c r="AE145" s="377"/>
      <c r="AF145" s="377"/>
      <c r="AG145" s="377"/>
      <c r="AH145" s="468"/>
      <c r="AI145" s="467"/>
      <c r="AJ145" s="1388"/>
      <c r="AK145" s="202" t="s">
        <v>3</v>
      </c>
      <c r="AL145" s="51" t="str">
        <f>IF(K13="銀の認定【新規】","取組無し、または添付資料無し（初回のみ　※添付資料ない場合は採点対象外）","取組無し")</f>
        <v>取組無し</v>
      </c>
      <c r="AM145" s="377"/>
      <c r="AN145" s="377"/>
      <c r="AO145" s="377"/>
      <c r="AP145" s="377"/>
      <c r="AQ145" s="377"/>
      <c r="AR145" s="468"/>
      <c r="AS145" s="467"/>
      <c r="AT145" s="1032">
        <f>Q160</f>
        <v>1</v>
      </c>
      <c r="AU145" s="1032" t="str">
        <f>IF(S19="□","",AH160)</f>
        <v/>
      </c>
      <c r="AV145" s="1032" t="str">
        <f>IF(AJ19="□","",AR160)</f>
        <v/>
      </c>
      <c r="AW145" s="1238" t="s">
        <v>368</v>
      </c>
      <c r="AX145" s="1239"/>
    </row>
    <row r="146" spans="1:50" ht="18.75" customHeight="1" x14ac:dyDescent="0.4">
      <c r="A146" s="1100"/>
      <c r="B146" s="1269"/>
      <c r="C146" s="1361"/>
      <c r="D146" s="1361"/>
      <c r="E146" s="1361"/>
      <c r="F146" s="1361"/>
      <c r="G146" s="1361"/>
      <c r="H146" s="1361"/>
      <c r="I146" s="1361"/>
      <c r="J146" s="276" t="s">
        <v>790</v>
      </c>
      <c r="K146" s="277"/>
      <c r="L146" s="277"/>
      <c r="M146" s="51"/>
      <c r="N146" s="46"/>
      <c r="O146" s="46"/>
      <c r="P146" s="304"/>
      <c r="Q146" s="373"/>
      <c r="R146" s="275"/>
      <c r="S146" s="1062"/>
      <c r="T146" s="1376"/>
      <c r="U146" s="1376"/>
      <c r="V146" s="1376"/>
      <c r="W146" s="1376"/>
      <c r="X146" s="1376"/>
      <c r="Y146" s="1376"/>
      <c r="Z146" s="1376"/>
      <c r="AA146" s="1076" t="s">
        <v>71</v>
      </c>
      <c r="AB146" s="1056"/>
      <c r="AC146" s="1056"/>
      <c r="AE146" s="46"/>
      <c r="AF146" s="46"/>
      <c r="AG146" s="304"/>
      <c r="AH146" s="373"/>
      <c r="AI146" s="375"/>
      <c r="AJ146" s="1388"/>
      <c r="AK146" s="1056" t="s">
        <v>71</v>
      </c>
      <c r="AL146" s="1056"/>
      <c r="AM146" s="1056"/>
      <c r="AO146" s="46"/>
      <c r="AP146" s="46"/>
      <c r="AQ146" s="304"/>
      <c r="AR146" s="373"/>
      <c r="AS146" s="375"/>
      <c r="AT146" s="1236"/>
      <c r="AU146" s="1032"/>
      <c r="AV146" s="1032"/>
      <c r="AW146" s="1220"/>
      <c r="AX146" s="1221"/>
    </row>
    <row r="147" spans="1:50" ht="19.5" customHeight="1" x14ac:dyDescent="0.4">
      <c r="A147" s="1100"/>
      <c r="B147" s="1269"/>
      <c r="C147" s="1361"/>
      <c r="D147" s="1361"/>
      <c r="E147" s="1361"/>
      <c r="F147" s="1361"/>
      <c r="G147" s="1361"/>
      <c r="H147" s="1361"/>
      <c r="I147" s="1361"/>
      <c r="J147" s="156" t="s">
        <v>3</v>
      </c>
      <c r="K147" s="277" t="s">
        <v>789</v>
      </c>
      <c r="L147" s="377"/>
      <c r="M147" s="377"/>
      <c r="N147" s="46"/>
      <c r="O147" s="46"/>
      <c r="P147" s="46"/>
      <c r="Q147" s="373"/>
      <c r="R147" s="275"/>
      <c r="S147" s="1062"/>
      <c r="T147" s="1376"/>
      <c r="U147" s="1376"/>
      <c r="V147" s="1376"/>
      <c r="W147" s="1376"/>
      <c r="X147" s="1376"/>
      <c r="Y147" s="1376"/>
      <c r="Z147" s="1376"/>
      <c r="AA147" s="163" t="s">
        <v>3</v>
      </c>
      <c r="AB147" s="277" t="s">
        <v>796</v>
      </c>
      <c r="AC147" s="377"/>
      <c r="AD147" s="377"/>
      <c r="AE147" s="46"/>
      <c r="AF147" s="46"/>
      <c r="AG147" s="46"/>
      <c r="AH147" s="373"/>
      <c r="AI147" s="375"/>
      <c r="AJ147" s="1388"/>
      <c r="AK147" s="206" t="s">
        <v>3</v>
      </c>
      <c r="AL147" s="277" t="s">
        <v>113</v>
      </c>
      <c r="AM147" s="377"/>
      <c r="AN147" s="377"/>
      <c r="AO147" s="46"/>
      <c r="AP147" s="46"/>
      <c r="AQ147" s="46"/>
      <c r="AR147" s="373"/>
      <c r="AS147" s="375"/>
      <c r="AT147" s="1236"/>
      <c r="AU147" s="1032"/>
      <c r="AV147" s="1032"/>
      <c r="AW147" s="1222"/>
      <c r="AX147" s="1223"/>
    </row>
    <row r="148" spans="1:50" ht="19.5" customHeight="1" x14ac:dyDescent="0.4">
      <c r="A148" s="1100"/>
      <c r="B148" s="1269"/>
      <c r="C148" s="1361"/>
      <c r="D148" s="1361"/>
      <c r="E148" s="1361"/>
      <c r="F148" s="1361"/>
      <c r="G148" s="1361"/>
      <c r="H148" s="1361"/>
      <c r="I148" s="1361"/>
      <c r="J148" s="370"/>
      <c r="K148" s="202" t="s">
        <v>3</v>
      </c>
      <c r="L148" s="478" t="s">
        <v>75</v>
      </c>
      <c r="M148" s="148"/>
      <c r="N148" s="46"/>
      <c r="O148" s="46"/>
      <c r="P148" s="46"/>
      <c r="Q148" s="373"/>
      <c r="R148" s="383">
        <f>IF(AND(J147="☑",J153="☑"),11,0)</f>
        <v>0</v>
      </c>
      <c r="S148" s="1062"/>
      <c r="T148" s="1376"/>
      <c r="U148" s="1376"/>
      <c r="V148" s="1376"/>
      <c r="W148" s="1376"/>
      <c r="X148" s="1376"/>
      <c r="Y148" s="1376"/>
      <c r="Z148" s="1376"/>
      <c r="AA148" s="370"/>
      <c r="AB148" s="202" t="s">
        <v>3</v>
      </c>
      <c r="AC148" s="478" t="s">
        <v>75</v>
      </c>
      <c r="AD148" s="148"/>
      <c r="AE148" s="46"/>
      <c r="AF148" s="46"/>
      <c r="AG148" s="46"/>
      <c r="AH148" s="373"/>
      <c r="AI148" s="383">
        <f>IF(AND(AA147="☑",AA153="☑"),11,0)</f>
        <v>0</v>
      </c>
      <c r="AJ148" s="1388"/>
      <c r="AK148" s="376"/>
      <c r="AL148" s="202" t="s">
        <v>3</v>
      </c>
      <c r="AM148" s="478" t="s">
        <v>75</v>
      </c>
      <c r="AN148" s="148"/>
      <c r="AO148" s="46"/>
      <c r="AP148" s="46"/>
      <c r="AQ148" s="46"/>
      <c r="AR148" s="373"/>
      <c r="AS148" s="383">
        <f>IF(AND(AK147="☑",AK153="☑"),11,0)</f>
        <v>0</v>
      </c>
      <c r="AT148" s="1236"/>
      <c r="AU148" s="1032"/>
      <c r="AV148" s="1032"/>
      <c r="AW148" s="1222"/>
      <c r="AX148" s="1223"/>
    </row>
    <row r="149" spans="1:50" ht="19.5" customHeight="1" x14ac:dyDescent="0.4">
      <c r="A149" s="1100"/>
      <c r="B149" s="1269"/>
      <c r="C149" s="1361"/>
      <c r="D149" s="1361"/>
      <c r="E149" s="1361"/>
      <c r="F149" s="1361"/>
      <c r="G149" s="1361"/>
      <c r="H149" s="1361"/>
      <c r="I149" s="1361"/>
      <c r="J149" s="370"/>
      <c r="K149" s="202" t="s">
        <v>3</v>
      </c>
      <c r="L149" s="478" t="s">
        <v>74</v>
      </c>
      <c r="M149" s="148"/>
      <c r="N149" s="46"/>
      <c r="O149" s="46"/>
      <c r="P149" s="517"/>
      <c r="Q149" s="373"/>
      <c r="R149" s="275"/>
      <c r="S149" s="1062"/>
      <c r="T149" s="1376"/>
      <c r="U149" s="1376"/>
      <c r="V149" s="1376"/>
      <c r="W149" s="1376"/>
      <c r="X149" s="1376"/>
      <c r="Y149" s="1376"/>
      <c r="Z149" s="1376"/>
      <c r="AA149" s="370"/>
      <c r="AB149" s="202" t="s">
        <v>3</v>
      </c>
      <c r="AC149" s="478" t="s">
        <v>74</v>
      </c>
      <c r="AD149" s="148"/>
      <c r="AE149" s="46"/>
      <c r="AF149" s="46"/>
      <c r="AG149" s="517"/>
      <c r="AH149" s="373"/>
      <c r="AI149" s="275"/>
      <c r="AJ149" s="1388"/>
      <c r="AK149" s="376"/>
      <c r="AL149" s="202" t="s">
        <v>3</v>
      </c>
      <c r="AM149" s="478" t="s">
        <v>74</v>
      </c>
      <c r="AN149" s="148"/>
      <c r="AO149" s="46"/>
      <c r="AP149" s="46"/>
      <c r="AQ149" s="517"/>
      <c r="AR149" s="373"/>
      <c r="AS149" s="275"/>
      <c r="AT149" s="1236"/>
      <c r="AU149" s="1032"/>
      <c r="AV149" s="1032"/>
      <c r="AW149" s="1222"/>
      <c r="AX149" s="1223"/>
    </row>
    <row r="150" spans="1:50" ht="19.5" customHeight="1" x14ac:dyDescent="0.6">
      <c r="A150" s="1100"/>
      <c r="B150" s="1269"/>
      <c r="C150" s="612"/>
      <c r="D150" s="612"/>
      <c r="E150" s="612"/>
      <c r="F150" s="612"/>
      <c r="G150" s="612"/>
      <c r="H150" s="612"/>
      <c r="I150" s="612"/>
      <c r="J150" s="370"/>
      <c r="K150" s="207" t="s">
        <v>3</v>
      </c>
      <c r="L150" s="478" t="s">
        <v>757</v>
      </c>
      <c r="M150" s="148"/>
      <c r="N150" s="46"/>
      <c r="O150" s="46"/>
      <c r="P150" s="517"/>
      <c r="Q150" s="373"/>
      <c r="R150" s="275"/>
      <c r="S150" s="1062"/>
      <c r="T150" s="613"/>
      <c r="U150" s="613"/>
      <c r="V150" s="613"/>
      <c r="W150" s="613"/>
      <c r="X150" s="613"/>
      <c r="Y150" s="613"/>
      <c r="Z150" s="613"/>
      <c r="AA150" s="370"/>
      <c r="AB150" s="207" t="s">
        <v>3</v>
      </c>
      <c r="AC150" s="478" t="s">
        <v>757</v>
      </c>
      <c r="AD150" s="148"/>
      <c r="AE150" s="46"/>
      <c r="AF150" s="46"/>
      <c r="AG150" s="517"/>
      <c r="AH150" s="373"/>
      <c r="AI150" s="275"/>
      <c r="AJ150" s="1388"/>
      <c r="AK150" s="376"/>
      <c r="AL150" s="202" t="s">
        <v>3</v>
      </c>
      <c r="AM150" s="478" t="s">
        <v>794</v>
      </c>
      <c r="AN150" s="148"/>
      <c r="AO150" s="46"/>
      <c r="AP150" s="46"/>
      <c r="AQ150" s="517"/>
      <c r="AR150" s="373"/>
      <c r="AS150" s="275"/>
      <c r="AT150" s="1236"/>
      <c r="AU150" s="1032"/>
      <c r="AV150" s="1032"/>
      <c r="AW150" s="1222"/>
      <c r="AX150" s="1223"/>
    </row>
    <row r="151" spans="1:50" ht="19.5" customHeight="1" x14ac:dyDescent="0.6">
      <c r="A151" s="1100"/>
      <c r="B151" s="1269"/>
      <c r="C151" s="612"/>
      <c r="D151" s="612"/>
      <c r="E151" s="612"/>
      <c r="F151" s="612"/>
      <c r="G151" s="612"/>
      <c r="H151" s="612"/>
      <c r="I151" s="612"/>
      <c r="J151" s="370"/>
      <c r="K151" s="207" t="s">
        <v>3</v>
      </c>
      <c r="L151" s="478" t="s">
        <v>791</v>
      </c>
      <c r="M151" s="148"/>
      <c r="N151" s="1059"/>
      <c r="O151" s="1060"/>
      <c r="P151" s="517"/>
      <c r="Q151" s="373"/>
      <c r="R151" s="275"/>
      <c r="S151" s="1062"/>
      <c r="T151" s="613"/>
      <c r="U151" s="613"/>
      <c r="V151" s="613"/>
      <c r="W151" s="613"/>
      <c r="X151" s="613"/>
      <c r="Y151" s="613"/>
      <c r="Z151" s="613"/>
      <c r="AA151" s="370"/>
      <c r="AB151" s="207" t="s">
        <v>3</v>
      </c>
      <c r="AC151" s="478" t="s">
        <v>791</v>
      </c>
      <c r="AD151" s="148"/>
      <c r="AE151" s="1059"/>
      <c r="AF151" s="1060"/>
      <c r="AG151" s="517"/>
      <c r="AH151" s="373"/>
      <c r="AI151" s="275"/>
      <c r="AJ151" s="1388"/>
      <c r="AK151" s="376"/>
      <c r="AL151" s="202" t="s">
        <v>3</v>
      </c>
      <c r="AM151" s="478" t="s">
        <v>795</v>
      </c>
      <c r="AN151" s="148"/>
      <c r="AO151" s="1059"/>
      <c r="AP151" s="1060"/>
      <c r="AQ151" s="517"/>
      <c r="AR151" s="373"/>
      <c r="AS151" s="275"/>
      <c r="AT151" s="1236"/>
      <c r="AU151" s="1032"/>
      <c r="AV151" s="1032"/>
      <c r="AW151" s="1222"/>
      <c r="AX151" s="1223"/>
    </row>
    <row r="152" spans="1:50" ht="19.5" customHeight="1" x14ac:dyDescent="0.4">
      <c r="A152" s="1100"/>
      <c r="B152" s="1269"/>
      <c r="C152" s="422"/>
      <c r="D152" s="1039" t="s">
        <v>161</v>
      </c>
      <c r="E152" s="1040"/>
      <c r="F152" s="1040"/>
      <c r="G152" s="1040"/>
      <c r="H152" s="1041"/>
      <c r="I152" s="422"/>
      <c r="J152" s="276" t="s">
        <v>792</v>
      </c>
      <c r="K152" s="277"/>
      <c r="L152" s="277"/>
      <c r="M152" s="51"/>
      <c r="N152" s="46"/>
      <c r="O152" s="372"/>
      <c r="P152" s="517"/>
      <c r="Q152" s="373"/>
      <c r="R152" s="275"/>
      <c r="S152" s="1062"/>
      <c r="T152" s="426"/>
      <c r="U152" s="1039" t="s">
        <v>161</v>
      </c>
      <c r="V152" s="1040"/>
      <c r="W152" s="1040"/>
      <c r="X152" s="1040"/>
      <c r="Y152" s="1041"/>
      <c r="Z152" s="426"/>
      <c r="AA152" s="276" t="s">
        <v>792</v>
      </c>
      <c r="AB152" s="277"/>
      <c r="AC152" s="277"/>
      <c r="AE152" s="46"/>
      <c r="AF152" s="372"/>
      <c r="AG152" s="517"/>
      <c r="AH152" s="373"/>
      <c r="AI152" s="275"/>
      <c r="AJ152" s="1388"/>
      <c r="AK152" s="148" t="s">
        <v>798</v>
      </c>
      <c r="AL152" s="148"/>
      <c r="AM152" s="398"/>
      <c r="AN152" s="398"/>
      <c r="AO152" s="148"/>
      <c r="AP152" s="372"/>
      <c r="AQ152" s="517"/>
      <c r="AR152" s="373"/>
      <c r="AS152" s="275"/>
      <c r="AT152" s="1236"/>
      <c r="AU152" s="1032"/>
      <c r="AV152" s="1032"/>
      <c r="AW152" s="1222"/>
      <c r="AX152" s="1223"/>
    </row>
    <row r="153" spans="1:50" ht="19.5" customHeight="1" x14ac:dyDescent="0.4">
      <c r="A153" s="1100"/>
      <c r="B153" s="1269"/>
      <c r="C153" s="422"/>
      <c r="D153" s="1042"/>
      <c r="E153" s="1043"/>
      <c r="F153" s="1043"/>
      <c r="G153" s="1043"/>
      <c r="H153" s="1044"/>
      <c r="I153" s="422"/>
      <c r="J153" s="156" t="s">
        <v>3</v>
      </c>
      <c r="K153" s="377" t="s">
        <v>793</v>
      </c>
      <c r="L153" s="478"/>
      <c r="M153" s="410"/>
      <c r="N153" s="46"/>
      <c r="O153" s="372"/>
      <c r="P153" s="46"/>
      <c r="Q153" s="373"/>
      <c r="R153" s="412"/>
      <c r="S153" s="1062"/>
      <c r="T153" s="426"/>
      <c r="U153" s="1042"/>
      <c r="V153" s="1043"/>
      <c r="W153" s="1043"/>
      <c r="X153" s="1043"/>
      <c r="Y153" s="1044"/>
      <c r="Z153" s="426"/>
      <c r="AA153" s="156" t="s">
        <v>3</v>
      </c>
      <c r="AB153" s="377" t="s">
        <v>793</v>
      </c>
      <c r="AC153" s="478"/>
      <c r="AD153" s="410"/>
      <c r="AE153" s="46"/>
      <c r="AF153" s="372"/>
      <c r="AG153" s="46"/>
      <c r="AH153" s="373"/>
      <c r="AI153" s="412"/>
      <c r="AJ153" s="1388"/>
      <c r="AK153" s="202" t="s">
        <v>3</v>
      </c>
      <c r="AL153" s="409" t="s">
        <v>797</v>
      </c>
      <c r="AM153" s="410"/>
      <c r="AN153" s="410"/>
      <c r="AO153" s="46"/>
      <c r="AP153" s="372"/>
      <c r="AQ153" s="46"/>
      <c r="AR153" s="373"/>
      <c r="AS153" s="412"/>
      <c r="AT153" s="1236"/>
      <c r="AU153" s="1032"/>
      <c r="AV153" s="1032"/>
      <c r="AW153" s="1217"/>
      <c r="AX153" s="1218"/>
    </row>
    <row r="154" spans="1:50" ht="9.6" customHeight="1" x14ac:dyDescent="0.4">
      <c r="A154" s="1100"/>
      <c r="B154" s="1269"/>
      <c r="C154" s="492"/>
      <c r="D154" s="1045" t="s">
        <v>157</v>
      </c>
      <c r="E154" s="1046"/>
      <c r="F154" s="1046"/>
      <c r="G154" s="1046"/>
      <c r="H154" s="1047"/>
      <c r="I154" s="537"/>
      <c r="J154" s="370"/>
      <c r="K154" s="397"/>
      <c r="L154" s="398"/>
      <c r="M154" s="398"/>
      <c r="N154" s="372"/>
      <c r="P154" s="372"/>
      <c r="Q154" s="373"/>
      <c r="R154" s="275"/>
      <c r="S154" s="1062"/>
      <c r="T154" s="493"/>
      <c r="U154" s="1045" t="s">
        <v>157</v>
      </c>
      <c r="V154" s="1046"/>
      <c r="W154" s="1046"/>
      <c r="X154" s="1046"/>
      <c r="Y154" s="1047"/>
      <c r="Z154" s="540"/>
      <c r="AA154" s="370"/>
      <c r="AB154" s="397"/>
      <c r="AC154" s="398"/>
      <c r="AD154" s="398"/>
      <c r="AE154" s="372"/>
      <c r="AF154" s="48"/>
      <c r="AG154" s="372"/>
      <c r="AH154" s="373"/>
      <c r="AI154" s="275"/>
      <c r="AJ154" s="1388"/>
      <c r="AK154" s="376"/>
      <c r="AL154" s="397"/>
      <c r="AM154" s="398"/>
      <c r="AN154" s="398"/>
      <c r="AO154" s="372"/>
      <c r="AP154" s="48"/>
      <c r="AQ154" s="372"/>
      <c r="AR154" s="373"/>
      <c r="AS154" s="275"/>
      <c r="AT154" s="1236"/>
      <c r="AU154" s="1032"/>
      <c r="AV154" s="1032"/>
      <c r="AW154" s="1219"/>
      <c r="AX154" s="1218"/>
    </row>
    <row r="155" spans="1:50" ht="19.5" customHeight="1" x14ac:dyDescent="0.15">
      <c r="A155" s="1100"/>
      <c r="B155" s="1269"/>
      <c r="C155" s="432"/>
      <c r="D155" s="1048"/>
      <c r="E155" s="1049"/>
      <c r="F155" s="1049"/>
      <c r="G155" s="1049"/>
      <c r="H155" s="1050"/>
      <c r="I155" s="537"/>
      <c r="J155" s="301" t="s">
        <v>222</v>
      </c>
      <c r="K155" s="148"/>
      <c r="L155" s="377"/>
      <c r="M155" s="148"/>
      <c r="N155" s="372"/>
      <c r="O155" s="424"/>
      <c r="P155" s="372"/>
      <c r="Q155" s="373"/>
      <c r="R155" s="275"/>
      <c r="S155" s="1062"/>
      <c r="T155" s="434"/>
      <c r="U155" s="1048"/>
      <c r="V155" s="1049"/>
      <c r="W155" s="1049"/>
      <c r="X155" s="1049"/>
      <c r="Y155" s="1050"/>
      <c r="Z155" s="540"/>
      <c r="AA155" s="301" t="s">
        <v>222</v>
      </c>
      <c r="AB155" s="148"/>
      <c r="AC155" s="377"/>
      <c r="AD155" s="148"/>
      <c r="AE155" s="372"/>
      <c r="AF155" s="424"/>
      <c r="AG155" s="372"/>
      <c r="AH155" s="373"/>
      <c r="AI155" s="275"/>
      <c r="AJ155" s="1388"/>
      <c r="AK155" s="148" t="s">
        <v>222</v>
      </c>
      <c r="AL155" s="148"/>
      <c r="AM155" s="377"/>
      <c r="AN155" s="148"/>
      <c r="AO155" s="372"/>
      <c r="AP155" s="424" t="str">
        <f>IF(AP156="","",IFERROR(IF(DATEDIF(AP156,$K$14,"M")&lt;6,"レポート記入日から6ヵ月未満になっていませんか？",""),""))</f>
        <v/>
      </c>
      <c r="AQ155" s="372"/>
      <c r="AR155" s="373"/>
      <c r="AS155" s="275"/>
      <c r="AT155" s="1236"/>
      <c r="AU155" s="1032"/>
      <c r="AV155" s="1032"/>
      <c r="AW155" s="1219"/>
      <c r="AX155" s="1218"/>
    </row>
    <row r="156" spans="1:50" ht="19.5" customHeight="1" x14ac:dyDescent="0.4">
      <c r="A156" s="1100"/>
      <c r="B156" s="1269"/>
      <c r="C156" s="436"/>
      <c r="D156" s="1045" t="s">
        <v>158</v>
      </c>
      <c r="E156" s="1051"/>
      <c r="F156" s="1051"/>
      <c r="G156" s="1051"/>
      <c r="H156" s="1052"/>
      <c r="I156" s="537"/>
      <c r="J156" s="156" t="s">
        <v>3</v>
      </c>
      <c r="K156" s="428" t="s">
        <v>735</v>
      </c>
      <c r="L156" s="303"/>
      <c r="M156" s="303"/>
      <c r="N156" s="429" t="s">
        <v>72</v>
      </c>
      <c r="O156" s="192"/>
      <c r="P156" s="372"/>
      <c r="Q156" s="373"/>
      <c r="R156" s="412">
        <f>IF(R148=0,99,IF(AND(J156="☑",J157="☑"),99,IF(AND(J156="□",J157="□"),99,IF(J156="☑",1,3))))</f>
        <v>99</v>
      </c>
      <c r="S156" s="1062"/>
      <c r="T156" s="438"/>
      <c r="U156" s="1045" t="s">
        <v>158</v>
      </c>
      <c r="V156" s="1051"/>
      <c r="W156" s="1051"/>
      <c r="X156" s="1051"/>
      <c r="Y156" s="1052"/>
      <c r="Z156" s="540"/>
      <c r="AA156" s="156" t="s">
        <v>2</v>
      </c>
      <c r="AB156" s="428" t="s">
        <v>765</v>
      </c>
      <c r="AC156" s="303"/>
      <c r="AD156" s="303"/>
      <c r="AE156" s="429" t="s">
        <v>72</v>
      </c>
      <c r="AF156" s="160"/>
      <c r="AG156" s="372"/>
      <c r="AH156" s="373"/>
      <c r="AI156" s="412">
        <f>IF(AI148=0,99,IF(AND(AA156="☑",AA157="☑"),99,IF(AND(AA156="□",AA157="□"),99,IF(AA156="☑",1,3))))</f>
        <v>99</v>
      </c>
      <c r="AJ156" s="1388"/>
      <c r="AK156" s="202" t="s">
        <v>2</v>
      </c>
      <c r="AL156" s="428" t="s">
        <v>765</v>
      </c>
      <c r="AM156" s="303"/>
      <c r="AN156" s="303"/>
      <c r="AO156" s="429" t="s">
        <v>72</v>
      </c>
      <c r="AP156" s="160"/>
      <c r="AQ156" s="372"/>
      <c r="AR156" s="373"/>
      <c r="AS156" s="412">
        <f>IF(AS148=0,99,IF(AND(AK156="☑",AK157="☑"),99,IF(AND(AK156="□",AK157="□"),99,IF(AK156="☑",1,3))))</f>
        <v>99</v>
      </c>
      <c r="AT156" s="1236"/>
      <c r="AU156" s="1032"/>
      <c r="AV156" s="1032"/>
      <c r="AW156" s="1219"/>
      <c r="AX156" s="1218"/>
    </row>
    <row r="157" spans="1:50" ht="19.5" customHeight="1" x14ac:dyDescent="0.4">
      <c r="A157" s="1100"/>
      <c r="B157" s="1269"/>
      <c r="C157" s="615"/>
      <c r="D157" s="1053"/>
      <c r="E157" s="1054"/>
      <c r="F157" s="1054"/>
      <c r="G157" s="1054"/>
      <c r="H157" s="1055"/>
      <c r="I157" s="537"/>
      <c r="J157" s="156" t="s">
        <v>3</v>
      </c>
      <c r="K157" s="428" t="s">
        <v>734</v>
      </c>
      <c r="L157" s="303"/>
      <c r="M157" s="303"/>
      <c r="N157" s="435" t="s">
        <v>166</v>
      </c>
      <c r="O157" s="148"/>
      <c r="P157" s="372"/>
      <c r="Q157" s="373"/>
      <c r="R157" s="275"/>
      <c r="S157" s="1062"/>
      <c r="T157" s="616"/>
      <c r="U157" s="1053"/>
      <c r="V157" s="1054"/>
      <c r="W157" s="1054"/>
      <c r="X157" s="1054"/>
      <c r="Y157" s="1055"/>
      <c r="Z157" s="540"/>
      <c r="AA157" s="156" t="s">
        <v>3</v>
      </c>
      <c r="AB157" s="428" t="s">
        <v>766</v>
      </c>
      <c r="AC157" s="303"/>
      <c r="AD157" s="303"/>
      <c r="AE157" s="494" t="s">
        <v>1070</v>
      </c>
      <c r="AF157" s="148"/>
      <c r="AG157" s="372"/>
      <c r="AH157" s="373"/>
      <c r="AI157" s="375"/>
      <c r="AJ157" s="1388"/>
      <c r="AK157" s="202" t="s">
        <v>3</v>
      </c>
      <c r="AL157" s="428" t="s">
        <v>766</v>
      </c>
      <c r="AM157" s="303"/>
      <c r="AN157" s="303"/>
      <c r="AO157" s="494" t="s">
        <v>166</v>
      </c>
      <c r="AP157" s="148"/>
      <c r="AQ157" s="372"/>
      <c r="AR157" s="373"/>
      <c r="AS157" s="375"/>
      <c r="AT157" s="1236"/>
      <c r="AU157" s="1032"/>
      <c r="AV157" s="1032"/>
      <c r="AW157" s="1219"/>
      <c r="AX157" s="1218"/>
    </row>
    <row r="158" spans="1:50" ht="19.5" customHeight="1" x14ac:dyDescent="0.4">
      <c r="A158" s="1100"/>
      <c r="B158" s="1269"/>
      <c r="C158" s="432"/>
      <c r="D158" s="537"/>
      <c r="E158" s="537"/>
      <c r="F158" s="537"/>
      <c r="G158" s="537"/>
      <c r="H158" s="537"/>
      <c r="I158" s="537"/>
      <c r="J158" s="370"/>
      <c r="K158" s="428"/>
      <c r="L158" s="303"/>
      <c r="M158" s="303"/>
      <c r="N158" s="148"/>
      <c r="O158" s="304"/>
      <c r="P158" s="372"/>
      <c r="Q158" s="373"/>
      <c r="R158" s="275"/>
      <c r="S158" s="1062"/>
      <c r="T158" s="434"/>
      <c r="U158" s="540"/>
      <c r="V158" s="540"/>
      <c r="W158" s="540"/>
      <c r="X158" s="540"/>
      <c r="Y158" s="540"/>
      <c r="Z158" s="540"/>
      <c r="AA158" s="370"/>
      <c r="AB158" s="428"/>
      <c r="AC158" s="303"/>
      <c r="AD158" s="303"/>
      <c r="AE158" s="148"/>
      <c r="AF158" s="304"/>
      <c r="AG158" s="372"/>
      <c r="AH158" s="373"/>
      <c r="AI158" s="375"/>
      <c r="AJ158" s="1388"/>
      <c r="AK158" s="376"/>
      <c r="AL158" s="148"/>
      <c r="AM158" s="303"/>
      <c r="AN158" s="303"/>
      <c r="AO158" s="148"/>
      <c r="AP158" s="304"/>
      <c r="AQ158" s="372"/>
      <c r="AR158" s="373"/>
      <c r="AS158" s="375"/>
      <c r="AT158" s="1236"/>
      <c r="AU158" s="1032"/>
      <c r="AV158" s="1032"/>
      <c r="AW158" s="1219"/>
      <c r="AX158" s="1218"/>
    </row>
    <row r="159" spans="1:50" ht="19.5" customHeight="1" x14ac:dyDescent="0.3">
      <c r="A159" s="1100"/>
      <c r="B159" s="1269"/>
      <c r="C159" s="436"/>
      <c r="D159" s="537"/>
      <c r="E159" s="537"/>
      <c r="F159" s="537"/>
      <c r="G159" s="537"/>
      <c r="H159" s="537"/>
      <c r="I159" s="537"/>
      <c r="J159" s="439" t="s">
        <v>73</v>
      </c>
      <c r="K159" s="376"/>
      <c r="L159" s="302"/>
      <c r="M159" s="303"/>
      <c r="N159" s="148"/>
      <c r="O159" s="304"/>
      <c r="P159" s="304"/>
      <c r="Q159" s="305" t="str">
        <f>IF(ISNUMBER(Q160),"","必要項目が正しく選択されていません")</f>
        <v/>
      </c>
      <c r="R159" s="572"/>
      <c r="S159" s="1062"/>
      <c r="T159" s="438"/>
      <c r="U159" s="540"/>
      <c r="V159" s="540"/>
      <c r="W159" s="540"/>
      <c r="X159" s="540"/>
      <c r="Y159" s="540"/>
      <c r="Z159" s="540"/>
      <c r="AA159" s="439" t="s">
        <v>204</v>
      </c>
      <c r="AB159" s="376"/>
      <c r="AC159" s="302"/>
      <c r="AD159" s="303"/>
      <c r="AE159" s="148"/>
      <c r="AF159" s="304"/>
      <c r="AG159" s="304"/>
      <c r="AH159" s="305" t="str">
        <f>IF(ISNUMBER(AH160),"","必要項目が正しく選択されていません")</f>
        <v/>
      </c>
      <c r="AI159" s="573"/>
      <c r="AJ159" s="1388"/>
      <c r="AK159" s="441" t="s">
        <v>73</v>
      </c>
      <c r="AL159" s="376"/>
      <c r="AM159" s="302"/>
      <c r="AN159" s="303"/>
      <c r="AO159" s="148"/>
      <c r="AP159" s="304"/>
      <c r="AQ159" s="304"/>
      <c r="AR159" s="305" t="str">
        <f>IF(ISNUMBER(AR160),"","必要項目が正しく選択されていません")</f>
        <v/>
      </c>
      <c r="AS159" s="573"/>
      <c r="AT159" s="1236"/>
      <c r="AU159" s="1032"/>
      <c r="AV159" s="1032"/>
      <c r="AW159" s="1219"/>
      <c r="AX159" s="1218"/>
    </row>
    <row r="160" spans="1:50" ht="37.5" customHeight="1" x14ac:dyDescent="0.25">
      <c r="A160" s="1100"/>
      <c r="B160" s="1269"/>
      <c r="C160" s="615"/>
      <c r="D160" s="537"/>
      <c r="E160" s="537"/>
      <c r="F160" s="537"/>
      <c r="G160" s="537"/>
      <c r="H160" s="537"/>
      <c r="I160" s="537"/>
      <c r="J160" s="370"/>
      <c r="K160" s="1020"/>
      <c r="L160" s="1020"/>
      <c r="M160" s="1020"/>
      <c r="N160" s="1020"/>
      <c r="O160" s="1020"/>
      <c r="P160" s="304"/>
      <c r="Q160" s="445">
        <f>IF(J145="☑",1,IF(AND(R148=11,R156=99),"error",IF(AND(R148=11,R156=1),5,1)))</f>
        <v>1</v>
      </c>
      <c r="R160" s="596"/>
      <c r="S160" s="1062"/>
      <c r="T160" s="616"/>
      <c r="U160" s="540"/>
      <c r="V160" s="540"/>
      <c r="W160" s="540"/>
      <c r="X160" s="540"/>
      <c r="Y160" s="540"/>
      <c r="Z160" s="540"/>
      <c r="AA160" s="370"/>
      <c r="AB160" s="1020"/>
      <c r="AC160" s="1020"/>
      <c r="AD160" s="1020"/>
      <c r="AE160" s="1020"/>
      <c r="AF160" s="1020"/>
      <c r="AG160" s="304"/>
      <c r="AH160" s="309">
        <f>IF(AA144="☑",Q160,IF(AA145="☑",1,IF(AND(AI148=11,AI156=99),"error",IF(AND(AI148=11,AI156=1),5,1))))</f>
        <v>1</v>
      </c>
      <c r="AI160" s="575"/>
      <c r="AJ160" s="1388"/>
      <c r="AK160" s="376"/>
      <c r="AL160" s="1020"/>
      <c r="AM160" s="1020"/>
      <c r="AN160" s="1020"/>
      <c r="AO160" s="1020"/>
      <c r="AP160" s="1020"/>
      <c r="AQ160" s="304"/>
      <c r="AR160" s="309">
        <f>IF(AK144="☑",Q160,IF(AN144="☑",AH160,IF(AK145="☑",1,IF(AND(AS148=11,AS156=99),"error",IF(AND(AS148=11,AS156=1),5,1)))))</f>
        <v>1</v>
      </c>
      <c r="AS160" s="575"/>
      <c r="AT160" s="1236"/>
      <c r="AU160" s="1032"/>
      <c r="AV160" s="1032"/>
      <c r="AW160" s="1219"/>
      <c r="AX160" s="1218"/>
    </row>
    <row r="161" spans="1:50" ht="16.5" customHeight="1" x14ac:dyDescent="0.15">
      <c r="A161" s="1100"/>
      <c r="B161" s="1269"/>
      <c r="C161" s="577"/>
      <c r="D161" s="577"/>
      <c r="E161" s="577"/>
      <c r="F161" s="577"/>
      <c r="G161" s="577"/>
      <c r="H161" s="577"/>
      <c r="I161" s="577"/>
      <c r="J161" s="617"/>
      <c r="K161" s="602"/>
      <c r="L161" s="500"/>
      <c r="M161" s="500"/>
      <c r="N161" s="500"/>
      <c r="O161" s="500"/>
      <c r="P161" s="500"/>
      <c r="Q161" s="313" t="s">
        <v>1</v>
      </c>
      <c r="R161" s="539"/>
      <c r="S161" s="1062"/>
      <c r="T161" s="579"/>
      <c r="U161" s="579"/>
      <c r="V161" s="579"/>
      <c r="W161" s="579"/>
      <c r="X161" s="579"/>
      <c r="Y161" s="579"/>
      <c r="Z161" s="579"/>
      <c r="AA161" s="617"/>
      <c r="AB161" s="602"/>
      <c r="AC161" s="500"/>
      <c r="AD161" s="500"/>
      <c r="AE161" s="500"/>
      <c r="AF161" s="500"/>
      <c r="AG161" s="500"/>
      <c r="AH161" s="317" t="s">
        <v>1</v>
      </c>
      <c r="AI161" s="467"/>
      <c r="AJ161" s="1389"/>
      <c r="AK161" s="602"/>
      <c r="AL161" s="602"/>
      <c r="AM161" s="500"/>
      <c r="AN161" s="500"/>
      <c r="AO161" s="500"/>
      <c r="AP161" s="500"/>
      <c r="AQ161" s="500"/>
      <c r="AR161" s="317" t="s">
        <v>1</v>
      </c>
      <c r="AS161" s="467"/>
      <c r="AT161" s="1237"/>
      <c r="AU161" s="1033"/>
      <c r="AV161" s="1033"/>
      <c r="AW161" s="618"/>
      <c r="AX161" s="619"/>
    </row>
    <row r="162" spans="1:50" ht="28.5" customHeight="1" x14ac:dyDescent="0.4">
      <c r="A162" s="1100"/>
      <c r="B162" s="1275" t="s">
        <v>57</v>
      </c>
      <c r="C162" s="1357" t="s">
        <v>1075</v>
      </c>
      <c r="D162" s="1273"/>
      <c r="E162" s="1273"/>
      <c r="F162" s="1273"/>
      <c r="G162" s="1273"/>
      <c r="H162" s="1273"/>
      <c r="I162" s="1273"/>
      <c r="J162" s="620"/>
      <c r="K162" s="537"/>
      <c r="L162" s="537"/>
      <c r="M162" s="537"/>
      <c r="N162" s="537"/>
      <c r="O162" s="537"/>
      <c r="P162" s="537"/>
      <c r="Q162" s="323"/>
      <c r="R162" s="275"/>
      <c r="S162" s="1061" t="s">
        <v>57</v>
      </c>
      <c r="T162" s="1382" t="s">
        <v>1075</v>
      </c>
      <c r="U162" s="1266"/>
      <c r="V162" s="1266"/>
      <c r="W162" s="1266"/>
      <c r="X162" s="1266"/>
      <c r="Y162" s="1266"/>
      <c r="Z162" s="1266"/>
      <c r="AA162" s="166" t="s">
        <v>2</v>
      </c>
      <c r="AB162" s="583" t="s">
        <v>167</v>
      </c>
      <c r="AC162" s="540"/>
      <c r="AD162" s="540"/>
      <c r="AE162" s="540"/>
      <c r="AF162" s="540"/>
      <c r="AG162" s="540"/>
      <c r="AH162" s="328"/>
      <c r="AI162" s="375"/>
      <c r="AJ162" s="1256" t="s">
        <v>248</v>
      </c>
      <c r="AK162" s="164" t="s">
        <v>3</v>
      </c>
      <c r="AL162" s="583" t="s">
        <v>167</v>
      </c>
      <c r="AM162" s="540"/>
      <c r="AN162" s="169" t="s">
        <v>2</v>
      </c>
      <c r="AO162" s="587" t="s">
        <v>190</v>
      </c>
      <c r="AP162" s="540"/>
      <c r="AQ162" s="540"/>
      <c r="AR162" s="328"/>
      <c r="AS162" s="375"/>
      <c r="AT162" s="514"/>
      <c r="AU162" s="514"/>
      <c r="AV162" s="611"/>
      <c r="AW162" s="621"/>
      <c r="AX162" s="622"/>
    </row>
    <row r="163" spans="1:50" ht="28.5" customHeight="1" x14ac:dyDescent="0.4">
      <c r="A163" s="1100"/>
      <c r="B163" s="1269"/>
      <c r="C163" s="1273"/>
      <c r="D163" s="1273"/>
      <c r="E163" s="1273"/>
      <c r="F163" s="1273"/>
      <c r="G163" s="1273"/>
      <c r="H163" s="1273"/>
      <c r="I163" s="1273"/>
      <c r="J163" s="156" t="s">
        <v>3</v>
      </c>
      <c r="K163" s="371" t="str">
        <f>IF(K13="銀の認定【新規】","取組無し、または添付資料無し（初回のみ　※添付資料ない場合は採点対象外）","取組無し")</f>
        <v>取組無し</v>
      </c>
      <c r="L163" s="372"/>
      <c r="M163" s="372"/>
      <c r="N163" s="372"/>
      <c r="O163" s="372"/>
      <c r="P163" s="372"/>
      <c r="Q163" s="373"/>
      <c r="R163" s="275"/>
      <c r="S163" s="1062"/>
      <c r="T163" s="1266"/>
      <c r="U163" s="1266"/>
      <c r="V163" s="1266"/>
      <c r="W163" s="1266"/>
      <c r="X163" s="1266"/>
      <c r="Y163" s="1266"/>
      <c r="Z163" s="1266"/>
      <c r="AA163" s="156" t="s">
        <v>3</v>
      </c>
      <c r="AB163" s="371" t="str">
        <f>IF(K13="銀の認定【新規】","取組無し、または添付資料無し（初回のみ　※添付資料ない場合は採点対象外）","取組無し")</f>
        <v>取組無し</v>
      </c>
      <c r="AC163" s="372"/>
      <c r="AD163" s="372"/>
      <c r="AE163" s="372"/>
      <c r="AF163" s="372"/>
      <c r="AG163" s="372"/>
      <c r="AH163" s="373"/>
      <c r="AI163" s="375"/>
      <c r="AJ163" s="1257"/>
      <c r="AK163" s="202" t="s">
        <v>3</v>
      </c>
      <c r="AL163" s="51" t="str">
        <f>IF(K13="銀の認定【新規】","取組無し、または添付資料無し（初回のみ　※添付資料ない場合は採点対象外）","取組無し")</f>
        <v>取組無し</v>
      </c>
      <c r="AM163" s="372"/>
      <c r="AN163" s="372"/>
      <c r="AO163" s="372"/>
      <c r="AP163" s="372"/>
      <c r="AQ163" s="372"/>
      <c r="AR163" s="373"/>
      <c r="AS163" s="375"/>
      <c r="AT163" s="1032">
        <f>Q183</f>
        <v>1</v>
      </c>
      <c r="AU163" s="1032" t="str">
        <f>IF(S19="□","",AH183)</f>
        <v/>
      </c>
      <c r="AV163" s="1032" t="str">
        <f>IF(AJ19="□","",AR183)</f>
        <v/>
      </c>
      <c r="AW163" s="1238" t="s">
        <v>368</v>
      </c>
      <c r="AX163" s="1239"/>
    </row>
    <row r="164" spans="1:50" ht="18.600000000000001" customHeight="1" x14ac:dyDescent="0.4">
      <c r="A164" s="1100"/>
      <c r="B164" s="1269"/>
      <c r="C164" s="1273"/>
      <c r="D164" s="1273"/>
      <c r="E164" s="1273"/>
      <c r="F164" s="1273"/>
      <c r="G164" s="1273"/>
      <c r="H164" s="1273"/>
      <c r="I164" s="1273"/>
      <c r="J164" s="1076" t="s">
        <v>71</v>
      </c>
      <c r="K164" s="1056"/>
      <c r="L164" s="1056"/>
      <c r="M164" s="372"/>
      <c r="N164" s="372"/>
      <c r="O164" s="372"/>
      <c r="P164" s="372"/>
      <c r="Q164" s="373"/>
      <c r="R164" s="275"/>
      <c r="S164" s="1062"/>
      <c r="T164" s="1266"/>
      <c r="U164" s="1266"/>
      <c r="V164" s="1266"/>
      <c r="W164" s="1266"/>
      <c r="X164" s="1266"/>
      <c r="Y164" s="1266"/>
      <c r="Z164" s="1266"/>
      <c r="AA164" s="1076" t="s">
        <v>71</v>
      </c>
      <c r="AB164" s="1056"/>
      <c r="AC164" s="1056"/>
      <c r="AD164" s="372"/>
      <c r="AE164" s="372"/>
      <c r="AF164" s="372"/>
      <c r="AG164" s="372"/>
      <c r="AH164" s="373"/>
      <c r="AI164" s="375"/>
      <c r="AJ164" s="1257"/>
      <c r="AK164" s="1056" t="s">
        <v>71</v>
      </c>
      <c r="AL164" s="1056"/>
      <c r="AM164" s="1056"/>
      <c r="AN164" s="372"/>
      <c r="AO164" s="372"/>
      <c r="AP164" s="372"/>
      <c r="AQ164" s="372"/>
      <c r="AR164" s="373"/>
      <c r="AS164" s="375"/>
      <c r="AT164" s="1236"/>
      <c r="AU164" s="1032"/>
      <c r="AV164" s="1032"/>
      <c r="AW164" s="1220"/>
      <c r="AX164" s="1221"/>
    </row>
    <row r="165" spans="1:50" ht="18.600000000000001" customHeight="1" x14ac:dyDescent="0.4">
      <c r="A165" s="1100"/>
      <c r="B165" s="1269"/>
      <c r="C165" s="1273"/>
      <c r="D165" s="1273"/>
      <c r="E165" s="1273"/>
      <c r="F165" s="1273"/>
      <c r="G165" s="1273"/>
      <c r="H165" s="1273"/>
      <c r="I165" s="1273"/>
      <c r="J165" s="156" t="s">
        <v>3</v>
      </c>
      <c r="K165" s="377" t="s">
        <v>152</v>
      </c>
      <c r="L165" s="623"/>
      <c r="M165" s="372"/>
      <c r="O165" s="372"/>
      <c r="P165" s="372"/>
      <c r="Q165" s="373"/>
      <c r="R165" s="275"/>
      <c r="S165" s="1062"/>
      <c r="T165" s="1266"/>
      <c r="U165" s="1266"/>
      <c r="V165" s="1266"/>
      <c r="W165" s="1266"/>
      <c r="X165" s="1266"/>
      <c r="Y165" s="1266"/>
      <c r="Z165" s="1266"/>
      <c r="AA165" s="156" t="s">
        <v>3</v>
      </c>
      <c r="AB165" s="377" t="s">
        <v>152</v>
      </c>
      <c r="AC165" s="623"/>
      <c r="AD165" s="372"/>
      <c r="AE165" s="48"/>
      <c r="AF165" s="372"/>
      <c r="AG165" s="372"/>
      <c r="AH165" s="373"/>
      <c r="AI165" s="375"/>
      <c r="AJ165" s="1257"/>
      <c r="AK165" s="202" t="s">
        <v>3</v>
      </c>
      <c r="AL165" s="377" t="s">
        <v>152</v>
      </c>
      <c r="AM165" s="623"/>
      <c r="AN165" s="372"/>
      <c r="AO165" s="48"/>
      <c r="AP165" s="372"/>
      <c r="AQ165" s="372"/>
      <c r="AR165" s="373"/>
      <c r="AS165" s="375"/>
      <c r="AT165" s="1236"/>
      <c r="AU165" s="1032"/>
      <c r="AV165" s="1032"/>
      <c r="AW165" s="1222"/>
      <c r="AX165" s="1223"/>
    </row>
    <row r="166" spans="1:50" ht="18.600000000000001" customHeight="1" x14ac:dyDescent="0.4">
      <c r="A166" s="1100"/>
      <c r="B166" s="1269"/>
      <c r="C166" s="1273"/>
      <c r="D166" s="1273"/>
      <c r="E166" s="1273"/>
      <c r="F166" s="1273"/>
      <c r="G166" s="1273"/>
      <c r="H166" s="1273"/>
      <c r="I166" s="1273"/>
      <c r="J166" s="624"/>
      <c r="K166" s="478" t="s">
        <v>79</v>
      </c>
      <c r="L166" s="568"/>
      <c r="M166" s="568"/>
      <c r="N166" s="568"/>
      <c r="O166" s="372"/>
      <c r="P166" s="372"/>
      <c r="Q166" s="373"/>
      <c r="R166" s="383">
        <f>IF(J165="☑",11,0)</f>
        <v>0</v>
      </c>
      <c r="S166" s="1062"/>
      <c r="T166" s="1266"/>
      <c r="U166" s="1266"/>
      <c r="V166" s="1266"/>
      <c r="W166" s="1266"/>
      <c r="X166" s="1266"/>
      <c r="Y166" s="1266"/>
      <c r="Z166" s="1266"/>
      <c r="AA166" s="624"/>
      <c r="AB166" s="478" t="s">
        <v>79</v>
      </c>
      <c r="AC166" s="568"/>
      <c r="AD166" s="568"/>
      <c r="AE166" s="568"/>
      <c r="AF166" s="372"/>
      <c r="AG166" s="372"/>
      <c r="AH166" s="373"/>
      <c r="AI166" s="383">
        <f>IF(AA165="☑",11,0)</f>
        <v>0</v>
      </c>
      <c r="AJ166" s="1257"/>
      <c r="AK166" s="623"/>
      <c r="AL166" s="478" t="s">
        <v>79</v>
      </c>
      <c r="AM166" s="568"/>
      <c r="AN166" s="568"/>
      <c r="AO166" s="568"/>
      <c r="AP166" s="372"/>
      <c r="AQ166" s="372"/>
      <c r="AR166" s="373"/>
      <c r="AS166" s="383">
        <f>IF(AK165="☑",11,0)</f>
        <v>0</v>
      </c>
      <c r="AT166" s="1236"/>
      <c r="AU166" s="1032"/>
      <c r="AV166" s="1032"/>
      <c r="AW166" s="1222"/>
      <c r="AX166" s="1223"/>
    </row>
    <row r="167" spans="1:50" ht="18.600000000000001" customHeight="1" x14ac:dyDescent="0.4">
      <c r="A167" s="1100"/>
      <c r="B167" s="1269"/>
      <c r="C167" s="1273"/>
      <c r="D167" s="1273"/>
      <c r="E167" s="1273"/>
      <c r="F167" s="1273"/>
      <c r="G167" s="1273"/>
      <c r="H167" s="1273"/>
      <c r="I167" s="1273"/>
      <c r="J167" s="370"/>
      <c r="K167" s="202" t="s">
        <v>3</v>
      </c>
      <c r="L167" s="388" t="s">
        <v>119</v>
      </c>
      <c r="M167" s="625"/>
      <c r="N167" s="626"/>
      <c r="O167" s="627"/>
      <c r="P167" s="372"/>
      <c r="Q167" s="373"/>
      <c r="R167" s="275"/>
      <c r="S167" s="1062"/>
      <c r="T167" s="1266"/>
      <c r="U167" s="1266"/>
      <c r="V167" s="1266"/>
      <c r="W167" s="1266"/>
      <c r="X167" s="1266"/>
      <c r="Y167" s="1266"/>
      <c r="Z167" s="1266"/>
      <c r="AA167" s="370"/>
      <c r="AB167" s="202" t="s">
        <v>3</v>
      </c>
      <c r="AC167" s="388" t="s">
        <v>119</v>
      </c>
      <c r="AD167" s="625"/>
      <c r="AE167" s="626"/>
      <c r="AF167" s="627"/>
      <c r="AG167" s="372"/>
      <c r="AH167" s="373"/>
      <c r="AI167" s="275"/>
      <c r="AJ167" s="1257"/>
      <c r="AK167" s="376"/>
      <c r="AL167" s="202" t="s">
        <v>3</v>
      </c>
      <c r="AM167" s="388" t="s">
        <v>119</v>
      </c>
      <c r="AN167" s="625"/>
      <c r="AO167" s="626"/>
      <c r="AP167" s="627"/>
      <c r="AQ167" s="372"/>
      <c r="AR167" s="373"/>
      <c r="AS167" s="275"/>
      <c r="AT167" s="1236"/>
      <c r="AU167" s="1032"/>
      <c r="AV167" s="1032"/>
      <c r="AW167" s="1222"/>
      <c r="AX167" s="1223"/>
    </row>
    <row r="168" spans="1:50" ht="18.600000000000001" customHeight="1" x14ac:dyDescent="0.4">
      <c r="A168" s="1100"/>
      <c r="B168" s="1269"/>
      <c r="C168" s="422"/>
      <c r="D168" s="422"/>
      <c r="E168" s="422"/>
      <c r="F168" s="422"/>
      <c r="G168" s="422"/>
      <c r="H168" s="422"/>
      <c r="I168" s="422"/>
      <c r="J168" s="370"/>
      <c r="K168" s="202" t="s">
        <v>3</v>
      </c>
      <c r="L168" s="628" t="s">
        <v>125</v>
      </c>
      <c r="M168" s="625"/>
      <c r="N168" s="626"/>
      <c r="O168" s="627"/>
      <c r="P168" s="372"/>
      <c r="Q168" s="373"/>
      <c r="R168" s="275"/>
      <c r="S168" s="1062"/>
      <c r="T168" s="426"/>
      <c r="U168" s="426"/>
      <c r="V168" s="426"/>
      <c r="W168" s="426"/>
      <c r="X168" s="426"/>
      <c r="Y168" s="426"/>
      <c r="Z168" s="426"/>
      <c r="AA168" s="370"/>
      <c r="AB168" s="202" t="s">
        <v>3</v>
      </c>
      <c r="AC168" s="628" t="s">
        <v>125</v>
      </c>
      <c r="AD168" s="625"/>
      <c r="AE168" s="626"/>
      <c r="AF168" s="627"/>
      <c r="AG168" s="372"/>
      <c r="AH168" s="373"/>
      <c r="AI168" s="275"/>
      <c r="AJ168" s="1257"/>
      <c r="AK168" s="376"/>
      <c r="AL168" s="202" t="s">
        <v>3</v>
      </c>
      <c r="AM168" s="628" t="s">
        <v>125</v>
      </c>
      <c r="AN168" s="625"/>
      <c r="AO168" s="626"/>
      <c r="AP168" s="627"/>
      <c r="AQ168" s="372"/>
      <c r="AR168" s="373"/>
      <c r="AS168" s="275"/>
      <c r="AT168" s="1236"/>
      <c r="AU168" s="1032"/>
      <c r="AV168" s="1032"/>
      <c r="AW168" s="1222"/>
      <c r="AX168" s="1223"/>
    </row>
    <row r="169" spans="1:50" ht="18.600000000000001" customHeight="1" x14ac:dyDescent="0.4">
      <c r="A169" s="1100"/>
      <c r="B169" s="1269"/>
      <c r="C169" s="422"/>
      <c r="D169" s="1039" t="s">
        <v>162</v>
      </c>
      <c r="E169" s="1040"/>
      <c r="F169" s="1040"/>
      <c r="G169" s="1040"/>
      <c r="H169" s="1041"/>
      <c r="I169" s="422"/>
      <c r="J169" s="370"/>
      <c r="K169" s="202" t="s">
        <v>3</v>
      </c>
      <c r="L169" s="567" t="s">
        <v>78</v>
      </c>
      <c r="M169" s="625"/>
      <c r="N169" s="625"/>
      <c r="O169" s="627"/>
      <c r="P169" s="372"/>
      <c r="Q169" s="373"/>
      <c r="R169" s="275"/>
      <c r="S169" s="1062"/>
      <c r="T169" s="426"/>
      <c r="U169" s="1039" t="s">
        <v>162</v>
      </c>
      <c r="V169" s="1040"/>
      <c r="W169" s="1040"/>
      <c r="X169" s="1040"/>
      <c r="Y169" s="1041"/>
      <c r="Z169" s="426"/>
      <c r="AA169" s="370"/>
      <c r="AB169" s="202" t="s">
        <v>3</v>
      </c>
      <c r="AC169" s="567" t="s">
        <v>78</v>
      </c>
      <c r="AD169" s="625"/>
      <c r="AE169" s="625"/>
      <c r="AF169" s="627"/>
      <c r="AG169" s="372"/>
      <c r="AH169" s="373"/>
      <c r="AI169" s="275"/>
      <c r="AJ169" s="1257"/>
      <c r="AK169" s="376"/>
      <c r="AL169" s="202" t="s">
        <v>3</v>
      </c>
      <c r="AM169" s="567" t="s">
        <v>78</v>
      </c>
      <c r="AN169" s="625"/>
      <c r="AO169" s="625"/>
      <c r="AP169" s="627"/>
      <c r="AQ169" s="372"/>
      <c r="AR169" s="373"/>
      <c r="AS169" s="275"/>
      <c r="AT169" s="1236"/>
      <c r="AU169" s="1032"/>
      <c r="AV169" s="1032"/>
      <c r="AW169" s="629"/>
      <c r="AX169" s="630"/>
    </row>
    <row r="170" spans="1:50" ht="18.600000000000001" customHeight="1" x14ac:dyDescent="0.4">
      <c r="A170" s="1100"/>
      <c r="B170" s="1269"/>
      <c r="C170" s="422"/>
      <c r="D170" s="1042"/>
      <c r="E170" s="1043"/>
      <c r="F170" s="1043"/>
      <c r="G170" s="1043"/>
      <c r="H170" s="1044"/>
      <c r="I170" s="479"/>
      <c r="J170" s="370"/>
      <c r="K170" s="202" t="s">
        <v>3</v>
      </c>
      <c r="L170" s="567" t="s">
        <v>156</v>
      </c>
      <c r="M170" s="625"/>
      <c r="N170" s="625"/>
      <c r="O170" s="627"/>
      <c r="P170" s="372"/>
      <c r="Q170" s="373"/>
      <c r="R170" s="275"/>
      <c r="S170" s="1062"/>
      <c r="T170" s="426"/>
      <c r="U170" s="1042"/>
      <c r="V170" s="1043"/>
      <c r="W170" s="1043"/>
      <c r="X170" s="1043"/>
      <c r="Y170" s="1044"/>
      <c r="Z170" s="480"/>
      <c r="AA170" s="370"/>
      <c r="AB170" s="202" t="s">
        <v>3</v>
      </c>
      <c r="AC170" s="567" t="s">
        <v>156</v>
      </c>
      <c r="AD170" s="625"/>
      <c r="AE170" s="625"/>
      <c r="AF170" s="627"/>
      <c r="AG170" s="372"/>
      <c r="AH170" s="373"/>
      <c r="AI170" s="275"/>
      <c r="AJ170" s="1257"/>
      <c r="AK170" s="376"/>
      <c r="AL170" s="202" t="s">
        <v>3</v>
      </c>
      <c r="AM170" s="567" t="s">
        <v>156</v>
      </c>
      <c r="AN170" s="625"/>
      <c r="AO170" s="625"/>
      <c r="AP170" s="627"/>
      <c r="AQ170" s="372"/>
      <c r="AR170" s="373"/>
      <c r="AS170" s="275"/>
      <c r="AT170" s="1236"/>
      <c r="AU170" s="1032"/>
      <c r="AV170" s="1032"/>
      <c r="AW170" s="1214"/>
      <c r="AX170" s="1215"/>
    </row>
    <row r="171" spans="1:50" ht="18.600000000000001" customHeight="1" x14ac:dyDescent="0.4">
      <c r="A171" s="1100"/>
      <c r="B171" s="1269"/>
      <c r="C171" s="492"/>
      <c r="D171" s="1045" t="s">
        <v>157</v>
      </c>
      <c r="E171" s="1046"/>
      <c r="F171" s="1046"/>
      <c r="G171" s="1046"/>
      <c r="H171" s="1047"/>
      <c r="I171" s="538"/>
      <c r="J171" s="370"/>
      <c r="K171" s="202" t="s">
        <v>3</v>
      </c>
      <c r="L171" s="567" t="s">
        <v>112</v>
      </c>
      <c r="M171" s="625"/>
      <c r="N171" s="1102"/>
      <c r="O171" s="1103"/>
      <c r="P171" s="372"/>
      <c r="Q171" s="373"/>
      <c r="R171" s="275"/>
      <c r="S171" s="1062"/>
      <c r="T171" s="493"/>
      <c r="U171" s="1045" t="s">
        <v>157</v>
      </c>
      <c r="V171" s="1046"/>
      <c r="W171" s="1046"/>
      <c r="X171" s="1046"/>
      <c r="Y171" s="1047"/>
      <c r="Z171" s="541"/>
      <c r="AA171" s="370"/>
      <c r="AB171" s="202" t="s">
        <v>3</v>
      </c>
      <c r="AC171" s="567" t="s">
        <v>112</v>
      </c>
      <c r="AD171" s="625"/>
      <c r="AE171" s="1251"/>
      <c r="AF171" s="1252"/>
      <c r="AG171" s="372"/>
      <c r="AH171" s="373"/>
      <c r="AI171" s="275"/>
      <c r="AJ171" s="1257"/>
      <c r="AK171" s="376"/>
      <c r="AL171" s="202" t="s">
        <v>3</v>
      </c>
      <c r="AM171" s="567" t="s">
        <v>112</v>
      </c>
      <c r="AN171" s="625"/>
      <c r="AO171" s="1251"/>
      <c r="AP171" s="1252"/>
      <c r="AQ171" s="372"/>
      <c r="AR171" s="373"/>
      <c r="AS171" s="275"/>
      <c r="AT171" s="1236"/>
      <c r="AU171" s="1032"/>
      <c r="AV171" s="1032"/>
      <c r="AW171" s="1216"/>
      <c r="AX171" s="1215"/>
    </row>
    <row r="172" spans="1:50" ht="18.600000000000001" customHeight="1" x14ac:dyDescent="0.4">
      <c r="A172" s="1100"/>
      <c r="B172" s="1269"/>
      <c r="C172" s="432"/>
      <c r="D172" s="1048"/>
      <c r="E172" s="1049"/>
      <c r="F172" s="1049"/>
      <c r="G172" s="1049"/>
      <c r="H172" s="1050"/>
      <c r="I172" s="538"/>
      <c r="J172" s="156" t="s">
        <v>3</v>
      </c>
      <c r="K172" s="628" t="s">
        <v>207</v>
      </c>
      <c r="L172" s="631"/>
      <c r="M172" s="568"/>
      <c r="N172" s="568"/>
      <c r="O172" s="372"/>
      <c r="P172" s="372"/>
      <c r="Q172" s="373"/>
      <c r="R172" s="275"/>
      <c r="S172" s="1062"/>
      <c r="T172" s="434"/>
      <c r="U172" s="1048"/>
      <c r="V172" s="1049"/>
      <c r="W172" s="1049"/>
      <c r="X172" s="1049"/>
      <c r="Y172" s="1050"/>
      <c r="Z172" s="541"/>
      <c r="AA172" s="156" t="s">
        <v>3</v>
      </c>
      <c r="AB172" s="628" t="s">
        <v>207</v>
      </c>
      <c r="AC172" s="631"/>
      <c r="AD172" s="568"/>
      <c r="AE172" s="568"/>
      <c r="AF172" s="372"/>
      <c r="AG172" s="372"/>
      <c r="AH172" s="373"/>
      <c r="AI172" s="275"/>
      <c r="AJ172" s="1257"/>
      <c r="AK172" s="202" t="s">
        <v>3</v>
      </c>
      <c r="AL172" s="632" t="s">
        <v>193</v>
      </c>
      <c r="AM172" s="631"/>
      <c r="AN172" s="568"/>
      <c r="AO172" s="568"/>
      <c r="AP172" s="372"/>
      <c r="AQ172" s="372"/>
      <c r="AR172" s="373"/>
      <c r="AS172" s="275"/>
      <c r="AT172" s="1236"/>
      <c r="AU172" s="1032"/>
      <c r="AV172" s="1032"/>
      <c r="AW172" s="1216"/>
      <c r="AX172" s="1215"/>
    </row>
    <row r="173" spans="1:50" ht="18.600000000000001" customHeight="1" x14ac:dyDescent="0.4">
      <c r="A173" s="1100"/>
      <c r="B173" s="1269"/>
      <c r="C173" s="436"/>
      <c r="D173" s="1045" t="s">
        <v>158</v>
      </c>
      <c r="E173" s="1051"/>
      <c r="F173" s="1051"/>
      <c r="G173" s="1051"/>
      <c r="H173" s="1052"/>
      <c r="I173" s="538"/>
      <c r="J173" s="618"/>
      <c r="K173" s="478" t="s">
        <v>120</v>
      </c>
      <c r="L173" s="631"/>
      <c r="M173" s="568"/>
      <c r="N173" s="568"/>
      <c r="O173" s="372"/>
      <c r="P173" s="372"/>
      <c r="Q173" s="373"/>
      <c r="R173" s="383">
        <f>IF(J172="☑",11,0)</f>
        <v>0</v>
      </c>
      <c r="S173" s="1062"/>
      <c r="T173" s="438"/>
      <c r="U173" s="1045" t="s">
        <v>158</v>
      </c>
      <c r="V173" s="1051"/>
      <c r="W173" s="1051"/>
      <c r="X173" s="1051"/>
      <c r="Y173" s="1052"/>
      <c r="Z173" s="541"/>
      <c r="AA173" s="618"/>
      <c r="AB173" s="478" t="s">
        <v>120</v>
      </c>
      <c r="AC173" s="631"/>
      <c r="AD173" s="568"/>
      <c r="AE173" s="568"/>
      <c r="AF173" s="372"/>
      <c r="AG173" s="372"/>
      <c r="AH173" s="373"/>
      <c r="AI173" s="383">
        <f>IF(AA172="☑",11,0)</f>
        <v>0</v>
      </c>
      <c r="AJ173" s="1257"/>
      <c r="AK173" s="48"/>
      <c r="AL173" s="478" t="s">
        <v>120</v>
      </c>
      <c r="AM173" s="631"/>
      <c r="AN173" s="568"/>
      <c r="AO173" s="568"/>
      <c r="AP173" s="372"/>
      <c r="AQ173" s="372"/>
      <c r="AR173" s="373"/>
      <c r="AS173" s="383">
        <f>IF(AK172="☑",11,0)</f>
        <v>0</v>
      </c>
      <c r="AT173" s="1236"/>
      <c r="AU173" s="1032"/>
      <c r="AV173" s="1032"/>
      <c r="AW173" s="1216"/>
      <c r="AX173" s="1215"/>
    </row>
    <row r="174" spans="1:50" ht="18.600000000000001" customHeight="1" x14ac:dyDescent="0.4">
      <c r="A174" s="1100"/>
      <c r="B174" s="1269"/>
      <c r="C174" s="615"/>
      <c r="D174" s="1053"/>
      <c r="E174" s="1054"/>
      <c r="F174" s="1054"/>
      <c r="G174" s="1054"/>
      <c r="H174" s="1055"/>
      <c r="I174" s="538"/>
      <c r="J174" s="618"/>
      <c r="K174" s="202" t="s">
        <v>3</v>
      </c>
      <c r="L174" s="478" t="s">
        <v>121</v>
      </c>
      <c r="M174" s="372"/>
      <c r="N174" s="372"/>
      <c r="O174" s="372"/>
      <c r="P174" s="372"/>
      <c r="Q174" s="373"/>
      <c r="R174" s="275"/>
      <c r="S174" s="1062"/>
      <c r="T174" s="616"/>
      <c r="U174" s="1053"/>
      <c r="V174" s="1054"/>
      <c r="W174" s="1054"/>
      <c r="X174" s="1054"/>
      <c r="Y174" s="1055"/>
      <c r="Z174" s="541"/>
      <c r="AA174" s="618"/>
      <c r="AB174" s="202" t="s">
        <v>3</v>
      </c>
      <c r="AC174" s="478" t="s">
        <v>121</v>
      </c>
      <c r="AD174" s="372"/>
      <c r="AE174" s="372"/>
      <c r="AF174" s="372"/>
      <c r="AG174" s="372"/>
      <c r="AH174" s="373"/>
      <c r="AI174" s="275"/>
      <c r="AJ174" s="1257"/>
      <c r="AK174" s="48"/>
      <c r="AL174" s="202" t="s">
        <v>3</v>
      </c>
      <c r="AM174" s="478" t="s">
        <v>121</v>
      </c>
      <c r="AN174" s="372"/>
      <c r="AO174" s="372"/>
      <c r="AP174" s="372"/>
      <c r="AQ174" s="372"/>
      <c r="AR174" s="373"/>
      <c r="AS174" s="275"/>
      <c r="AT174" s="1236"/>
      <c r="AU174" s="1032"/>
      <c r="AV174" s="1032"/>
      <c r="AW174" s="1216"/>
      <c r="AX174" s="1215"/>
    </row>
    <row r="175" spans="1:50" ht="18.600000000000001" customHeight="1" x14ac:dyDescent="0.4">
      <c r="A175" s="1100"/>
      <c r="B175" s="1269"/>
      <c r="C175" s="432"/>
      <c r="D175" s="537"/>
      <c r="E175" s="537"/>
      <c r="F175" s="537"/>
      <c r="G175" s="537"/>
      <c r="H175" s="537"/>
      <c r="I175" s="538"/>
      <c r="J175" s="618"/>
      <c r="K175" s="202" t="s">
        <v>3</v>
      </c>
      <c r="L175" s="478" t="s">
        <v>758</v>
      </c>
      <c r="M175" s="372"/>
      <c r="N175" s="372"/>
      <c r="O175" s="372"/>
      <c r="P175" s="372"/>
      <c r="Q175" s="373"/>
      <c r="R175" s="275"/>
      <c r="S175" s="1062"/>
      <c r="T175" s="434"/>
      <c r="U175" s="540"/>
      <c r="V175" s="540"/>
      <c r="W175" s="540"/>
      <c r="X175" s="540"/>
      <c r="Y175" s="540"/>
      <c r="Z175" s="541"/>
      <c r="AA175" s="618"/>
      <c r="AB175" s="202" t="s">
        <v>3</v>
      </c>
      <c r="AC175" s="478" t="s">
        <v>126</v>
      </c>
      <c r="AD175" s="372"/>
      <c r="AE175" s="372"/>
      <c r="AF175" s="372"/>
      <c r="AG175" s="372"/>
      <c r="AH175" s="373"/>
      <c r="AI175" s="275"/>
      <c r="AJ175" s="1257"/>
      <c r="AK175" s="48"/>
      <c r="AL175" s="202" t="s">
        <v>3</v>
      </c>
      <c r="AM175" s="478" t="s">
        <v>126</v>
      </c>
      <c r="AN175" s="372"/>
      <c r="AO175" s="372"/>
      <c r="AP175" s="372"/>
      <c r="AQ175" s="372"/>
      <c r="AR175" s="373"/>
      <c r="AS175" s="275"/>
      <c r="AT175" s="1236"/>
      <c r="AU175" s="1032"/>
      <c r="AV175" s="1032"/>
      <c r="AW175" s="1216"/>
      <c r="AX175" s="1215"/>
    </row>
    <row r="176" spans="1:50" ht="18.600000000000001" customHeight="1" x14ac:dyDescent="0.4">
      <c r="A176" s="1100"/>
      <c r="B176" s="1269"/>
      <c r="C176" s="436"/>
      <c r="D176" s="537"/>
      <c r="E176" s="537"/>
      <c r="F176" s="537"/>
      <c r="G176" s="537"/>
      <c r="H176" s="537"/>
      <c r="I176" s="538"/>
      <c r="J176" s="618"/>
      <c r="K176" s="202" t="s">
        <v>3</v>
      </c>
      <c r="L176" s="397" t="s">
        <v>92</v>
      </c>
      <c r="M176" s="568"/>
      <c r="N176" s="1102"/>
      <c r="O176" s="1103"/>
      <c r="P176" s="372"/>
      <c r="Q176" s="373"/>
      <c r="R176" s="275"/>
      <c r="S176" s="1062"/>
      <c r="T176" s="438"/>
      <c r="U176" s="540"/>
      <c r="V176" s="540"/>
      <c r="W176" s="540"/>
      <c r="X176" s="540"/>
      <c r="Y176" s="540"/>
      <c r="Z176" s="541"/>
      <c r="AA176" s="618"/>
      <c r="AB176" s="202" t="s">
        <v>3</v>
      </c>
      <c r="AC176" s="397" t="s">
        <v>92</v>
      </c>
      <c r="AD176" s="568"/>
      <c r="AE176" s="1251"/>
      <c r="AF176" s="1252"/>
      <c r="AG176" s="372"/>
      <c r="AH176" s="373"/>
      <c r="AI176" s="275"/>
      <c r="AJ176" s="1257"/>
      <c r="AK176" s="48"/>
      <c r="AL176" s="202" t="s">
        <v>3</v>
      </c>
      <c r="AM176" s="397" t="s">
        <v>92</v>
      </c>
      <c r="AN176" s="568"/>
      <c r="AO176" s="1251"/>
      <c r="AP176" s="1252"/>
      <c r="AQ176" s="372"/>
      <c r="AR176" s="373"/>
      <c r="AS176" s="275"/>
      <c r="AT176" s="1236"/>
      <c r="AU176" s="1032"/>
      <c r="AV176" s="1032"/>
      <c r="AW176" s="1216"/>
      <c r="AX176" s="1215"/>
    </row>
    <row r="177" spans="1:50" ht="18.600000000000001" customHeight="1" x14ac:dyDescent="0.4">
      <c r="A177" s="1100"/>
      <c r="B177" s="1269"/>
      <c r="C177" s="615"/>
      <c r="D177" s="537"/>
      <c r="E177" s="537"/>
      <c r="F177" s="537"/>
      <c r="G177" s="537"/>
      <c r="H177" s="537"/>
      <c r="I177" s="538"/>
      <c r="J177" s="301"/>
      <c r="K177" s="148"/>
      <c r="L177" s="398"/>
      <c r="M177" s="398"/>
      <c r="N177" s="148"/>
      <c r="O177" s="372"/>
      <c r="P177" s="517"/>
      <c r="Q177" s="373"/>
      <c r="R177" s="275"/>
      <c r="S177" s="1062"/>
      <c r="T177" s="616"/>
      <c r="U177" s="540"/>
      <c r="V177" s="540"/>
      <c r="W177" s="540"/>
      <c r="X177" s="540"/>
      <c r="Y177" s="540"/>
      <c r="Z177" s="541"/>
      <c r="AA177" s="301"/>
      <c r="AB177" s="148"/>
      <c r="AC177" s="398"/>
      <c r="AD177" s="398"/>
      <c r="AE177" s="148"/>
      <c r="AF177" s="372"/>
      <c r="AG177" s="517"/>
      <c r="AH177" s="373"/>
      <c r="AI177" s="275"/>
      <c r="AJ177" s="1257"/>
      <c r="AK177" s="148"/>
      <c r="AL177" s="148"/>
      <c r="AM177" s="398"/>
      <c r="AN177" s="398"/>
      <c r="AO177" s="148"/>
      <c r="AP177" s="372"/>
      <c r="AQ177" s="517"/>
      <c r="AR177" s="373"/>
      <c r="AS177" s="275"/>
      <c r="AT177" s="1236"/>
      <c r="AU177" s="1032"/>
      <c r="AV177" s="1032"/>
      <c r="AW177" s="1216"/>
      <c r="AX177" s="1215"/>
    </row>
    <row r="178" spans="1:50" ht="18.600000000000001" customHeight="1" x14ac:dyDescent="0.15">
      <c r="A178" s="1100"/>
      <c r="B178" s="1269"/>
      <c r="C178" s="436"/>
      <c r="D178" s="537"/>
      <c r="E178" s="537"/>
      <c r="F178" s="537"/>
      <c r="G178" s="537"/>
      <c r="H178" s="537"/>
      <c r="I178" s="538"/>
      <c r="J178" s="301" t="s">
        <v>222</v>
      </c>
      <c r="K178" s="148"/>
      <c r="L178" s="377"/>
      <c r="M178" s="148"/>
      <c r="N178" s="372"/>
      <c r="O178" s="570"/>
      <c r="P178" s="372"/>
      <c r="Q178" s="373"/>
      <c r="R178" s="275"/>
      <c r="S178" s="1062"/>
      <c r="T178" s="438"/>
      <c r="U178" s="540"/>
      <c r="V178" s="540"/>
      <c r="W178" s="540"/>
      <c r="X178" s="540"/>
      <c r="Y178" s="540"/>
      <c r="Z178" s="541"/>
      <c r="AA178" s="301" t="s">
        <v>222</v>
      </c>
      <c r="AB178" s="148"/>
      <c r="AC178" s="377"/>
      <c r="AD178" s="148"/>
      <c r="AE178" s="372"/>
      <c r="AF178" s="570"/>
      <c r="AG178" s="372"/>
      <c r="AH178" s="373"/>
      <c r="AI178" s="275"/>
      <c r="AJ178" s="1257"/>
      <c r="AK178" s="148" t="s">
        <v>222</v>
      </c>
      <c r="AL178" s="148"/>
      <c r="AM178" s="377"/>
      <c r="AN178" s="148"/>
      <c r="AO178" s="372"/>
      <c r="AP178" s="633" t="str">
        <f>IF(AP179="","",IFERROR(IF(DATEDIF(AP179,$K$14,"M")&lt;6,"レポート記入日から6ヵ月未満になっていませんか？",""),""))</f>
        <v/>
      </c>
      <c r="AQ178" s="372"/>
      <c r="AR178" s="373"/>
      <c r="AS178" s="275"/>
      <c r="AT178" s="1236"/>
      <c r="AU178" s="1032"/>
      <c r="AV178" s="1032"/>
      <c r="AW178" s="1216"/>
      <c r="AX178" s="1215"/>
    </row>
    <row r="179" spans="1:50" ht="18.600000000000001" customHeight="1" x14ac:dyDescent="0.4">
      <c r="A179" s="1100"/>
      <c r="B179" s="1269"/>
      <c r="C179" s="436"/>
      <c r="D179" s="537"/>
      <c r="E179" s="537"/>
      <c r="F179" s="537"/>
      <c r="G179" s="537"/>
      <c r="H179" s="537"/>
      <c r="I179" s="538"/>
      <c r="J179" s="156" t="s">
        <v>3</v>
      </c>
      <c r="K179" s="428" t="s">
        <v>735</v>
      </c>
      <c r="L179" s="303"/>
      <c r="M179" s="303"/>
      <c r="N179" s="429" t="s">
        <v>72</v>
      </c>
      <c r="O179" s="160"/>
      <c r="P179" s="372"/>
      <c r="Q179" s="373"/>
      <c r="R179" s="412">
        <f>IF(R166=0,99,IF(AND(J179="☑",J180="☑"),99,IF(AND(J179="□",J180="□"),99,IF(J179="☑",1,3))))</f>
        <v>99</v>
      </c>
      <c r="S179" s="1062"/>
      <c r="T179" s="438"/>
      <c r="U179" s="540"/>
      <c r="V179" s="540"/>
      <c r="W179" s="540"/>
      <c r="X179" s="540"/>
      <c r="Y179" s="540"/>
      <c r="Z179" s="541"/>
      <c r="AA179" s="156" t="s">
        <v>2</v>
      </c>
      <c r="AB179" s="428" t="s">
        <v>765</v>
      </c>
      <c r="AC179" s="303"/>
      <c r="AD179" s="303"/>
      <c r="AE179" s="429" t="s">
        <v>72</v>
      </c>
      <c r="AF179" s="192"/>
      <c r="AG179" s="372"/>
      <c r="AH179" s="373"/>
      <c r="AI179" s="412">
        <f>IF(AI166=0,99,IF(AND(AA179="☑",AA180="☑"),99,IF(AND(AA179="□",AA180="□"),99,IF(AA179="☑",1,3))))</f>
        <v>99</v>
      </c>
      <c r="AJ179" s="1257"/>
      <c r="AK179" s="202" t="s">
        <v>2</v>
      </c>
      <c r="AL179" s="428" t="s">
        <v>765</v>
      </c>
      <c r="AM179" s="303"/>
      <c r="AN179" s="303"/>
      <c r="AO179" s="429" t="s">
        <v>72</v>
      </c>
      <c r="AP179" s="192"/>
      <c r="AQ179" s="372"/>
      <c r="AR179" s="373"/>
      <c r="AS179" s="412">
        <f>IF(AS166=0,99,IF(AND(AK179="☑",AK180="☑"),99,IF(AND(AK179="□",AK180="□"),99,IF(AK179="☑",1,3))))</f>
        <v>99</v>
      </c>
      <c r="AT179" s="1236"/>
      <c r="AU179" s="1032"/>
      <c r="AV179" s="1032"/>
      <c r="AW179" s="1216"/>
      <c r="AX179" s="1215"/>
    </row>
    <row r="180" spans="1:50" ht="18.600000000000001" customHeight="1" x14ac:dyDescent="0.4">
      <c r="A180" s="1100"/>
      <c r="B180" s="1269"/>
      <c r="C180" s="436"/>
      <c r="D180" s="537"/>
      <c r="E180" s="537"/>
      <c r="F180" s="537"/>
      <c r="G180" s="537"/>
      <c r="H180" s="537"/>
      <c r="I180" s="538"/>
      <c r="J180" s="156" t="s">
        <v>3</v>
      </c>
      <c r="K180" s="428" t="s">
        <v>734</v>
      </c>
      <c r="L180" s="303"/>
      <c r="M180" s="303"/>
      <c r="N180" s="435" t="s">
        <v>166</v>
      </c>
      <c r="O180" s="148"/>
      <c r="P180" s="372"/>
      <c r="Q180" s="373"/>
      <c r="R180" s="275"/>
      <c r="S180" s="1062"/>
      <c r="T180" s="438"/>
      <c r="U180" s="540"/>
      <c r="V180" s="540"/>
      <c r="W180" s="540"/>
      <c r="X180" s="540"/>
      <c r="Y180" s="540"/>
      <c r="Z180" s="541"/>
      <c r="AA180" s="156" t="s">
        <v>3</v>
      </c>
      <c r="AB180" s="428" t="s">
        <v>766</v>
      </c>
      <c r="AC180" s="303"/>
      <c r="AD180" s="303"/>
      <c r="AE180" s="435" t="s">
        <v>1072</v>
      </c>
      <c r="AF180" s="148"/>
      <c r="AG180" s="372"/>
      <c r="AH180" s="373"/>
      <c r="AI180" s="275"/>
      <c r="AJ180" s="1257"/>
      <c r="AK180" s="202" t="s">
        <v>3</v>
      </c>
      <c r="AL180" s="428" t="s">
        <v>766</v>
      </c>
      <c r="AM180" s="303"/>
      <c r="AN180" s="303"/>
      <c r="AO180" s="494" t="s">
        <v>166</v>
      </c>
      <c r="AP180" s="148"/>
      <c r="AQ180" s="372"/>
      <c r="AR180" s="373"/>
      <c r="AS180" s="275"/>
      <c r="AT180" s="1236"/>
      <c r="AU180" s="1032"/>
      <c r="AV180" s="1032"/>
      <c r="AW180" s="1216"/>
      <c r="AX180" s="1215"/>
    </row>
    <row r="181" spans="1:50" ht="7.5" customHeight="1" x14ac:dyDescent="0.4">
      <c r="A181" s="1100"/>
      <c r="B181" s="1269"/>
      <c r="C181" s="436"/>
      <c r="D181" s="537"/>
      <c r="E181" s="537"/>
      <c r="F181" s="537"/>
      <c r="G181" s="537"/>
      <c r="H181" s="537"/>
      <c r="I181" s="538"/>
      <c r="J181" s="370"/>
      <c r="K181" s="428"/>
      <c r="L181" s="303"/>
      <c r="M181" s="303"/>
      <c r="N181" s="148"/>
      <c r="O181" s="304"/>
      <c r="P181" s="372"/>
      <c r="Q181" s="373"/>
      <c r="R181" s="275"/>
      <c r="S181" s="1062"/>
      <c r="T181" s="438"/>
      <c r="U181" s="540"/>
      <c r="V181" s="540"/>
      <c r="W181" s="540"/>
      <c r="X181" s="540"/>
      <c r="Y181" s="540"/>
      <c r="Z181" s="541"/>
      <c r="AA181" s="370"/>
      <c r="AB181" s="428"/>
      <c r="AC181" s="303"/>
      <c r="AD181" s="303"/>
      <c r="AE181" s="148"/>
      <c r="AF181" s="304"/>
      <c r="AG181" s="372"/>
      <c r="AH181" s="373"/>
      <c r="AI181" s="375"/>
      <c r="AJ181" s="1257"/>
      <c r="AK181" s="376"/>
      <c r="AL181" s="428"/>
      <c r="AM181" s="303"/>
      <c r="AN181" s="303"/>
      <c r="AO181" s="148"/>
      <c r="AP181" s="304"/>
      <c r="AQ181" s="372"/>
      <c r="AR181" s="373"/>
      <c r="AS181" s="375"/>
      <c r="AT181" s="1236"/>
      <c r="AU181" s="1032"/>
      <c r="AV181" s="1032"/>
      <c r="AW181" s="1216"/>
      <c r="AX181" s="1215"/>
    </row>
    <row r="182" spans="1:50" ht="18.600000000000001" customHeight="1" x14ac:dyDescent="0.3">
      <c r="A182" s="1100"/>
      <c r="B182" s="1269"/>
      <c r="C182" s="615"/>
      <c r="D182" s="537"/>
      <c r="E182" s="537"/>
      <c r="F182" s="537"/>
      <c r="G182" s="537"/>
      <c r="H182" s="537"/>
      <c r="I182" s="538"/>
      <c r="J182" s="439" t="s">
        <v>73</v>
      </c>
      <c r="K182" s="376"/>
      <c r="L182" s="302"/>
      <c r="M182" s="303"/>
      <c r="N182" s="148"/>
      <c r="O182" s="304"/>
      <c r="P182" s="304"/>
      <c r="Q182" s="305" t="str">
        <f>IF(ISNUMBER(Q183),"","必要項目が正しく選択されていません")</f>
        <v/>
      </c>
      <c r="R182" s="572"/>
      <c r="S182" s="1062"/>
      <c r="T182" s="616"/>
      <c r="U182" s="540"/>
      <c r="V182" s="540"/>
      <c r="W182" s="540"/>
      <c r="X182" s="540"/>
      <c r="Y182" s="540"/>
      <c r="Z182" s="541"/>
      <c r="AA182" s="439" t="s">
        <v>204</v>
      </c>
      <c r="AB182" s="376"/>
      <c r="AC182" s="302"/>
      <c r="AD182" s="303"/>
      <c r="AE182" s="148"/>
      <c r="AF182" s="304"/>
      <c r="AG182" s="304"/>
      <c r="AH182" s="305" t="str">
        <f>IF(ISNUMBER(AH183),"","必要項目が正しく選択されていません")</f>
        <v/>
      </c>
      <c r="AI182" s="573"/>
      <c r="AJ182" s="1257"/>
      <c r="AK182" s="441" t="s">
        <v>73</v>
      </c>
      <c r="AL182" s="376"/>
      <c r="AM182" s="302"/>
      <c r="AN182" s="303"/>
      <c r="AO182" s="148"/>
      <c r="AP182" s="304"/>
      <c r="AQ182" s="304"/>
      <c r="AR182" s="305" t="str">
        <f>IF(ISNUMBER(AR183),"","必要項目が正しく選択されていません")</f>
        <v/>
      </c>
      <c r="AS182" s="573"/>
      <c r="AT182" s="1236"/>
      <c r="AU182" s="1032"/>
      <c r="AV182" s="1032"/>
      <c r="AW182" s="1216"/>
      <c r="AX182" s="1215"/>
    </row>
    <row r="183" spans="1:50" ht="39" customHeight="1" x14ac:dyDescent="0.25">
      <c r="A183" s="1100"/>
      <c r="B183" s="1269"/>
      <c r="C183" s="537"/>
      <c r="D183" s="537"/>
      <c r="E183" s="537"/>
      <c r="F183" s="537"/>
      <c r="G183" s="537"/>
      <c r="H183" s="537"/>
      <c r="I183" s="538"/>
      <c r="J183" s="370"/>
      <c r="K183" s="1020"/>
      <c r="L183" s="1020"/>
      <c r="M183" s="1020"/>
      <c r="N183" s="1020"/>
      <c r="O183" s="1020"/>
      <c r="P183" s="304"/>
      <c r="Q183" s="445">
        <f>IF(J163="☑",1,IF(AND(R166=11,R179=99),"error",IF(AND(R166=11,R173=11,R179=1),3,IF(AND(R166=11,R173=0,R179=1),2,IF(AND(R166=11,R173=0,R179=3),1,1)))))</f>
        <v>1</v>
      </c>
      <c r="R183" s="596"/>
      <c r="S183" s="1062"/>
      <c r="T183" s="540"/>
      <c r="U183" s="540"/>
      <c r="V183" s="540"/>
      <c r="W183" s="540"/>
      <c r="X183" s="540"/>
      <c r="Y183" s="540"/>
      <c r="Z183" s="541"/>
      <c r="AA183" s="370"/>
      <c r="AB183" s="1020"/>
      <c r="AC183" s="1020"/>
      <c r="AD183" s="1020"/>
      <c r="AE183" s="1020"/>
      <c r="AF183" s="1020"/>
      <c r="AG183" s="304"/>
      <c r="AH183" s="445">
        <f>IF(AA162="☑",Q183,IF(AA163="☑",1,IF(AND(AI166=11,AI179=99),"error",IF(AND(AI166=11,AI173=11,AI179=1),3,IF(AND(AI166=11,AI173=0,AI179=1),2,IF(AND(AI166=11,AI173=0,AI179=3),1,1))))))</f>
        <v>1</v>
      </c>
      <c r="AI183" s="575"/>
      <c r="AJ183" s="1257"/>
      <c r="AK183" s="376"/>
      <c r="AL183" s="1020"/>
      <c r="AM183" s="1020"/>
      <c r="AN183" s="1020"/>
      <c r="AO183" s="1020"/>
      <c r="AP183" s="1020"/>
      <c r="AQ183" s="304"/>
      <c r="AR183" s="309">
        <f>IF(AK162="☑",Q183,IF(AN162="☑",AH183,IF(AK163="☑",1,IF(AND(AS166=11,AS179=99),"error",IF(AND(AS166=11,AS173=11,AS179=1),3,IF(AND(AS166=11,AS173=0,AS179=1),2,IF(AND(AS166=11,AS173=0,AS179=3),1,1)))))))</f>
        <v>1</v>
      </c>
      <c r="AS183" s="575"/>
      <c r="AT183" s="1236"/>
      <c r="AU183" s="1032"/>
      <c r="AV183" s="1032"/>
      <c r="AW183" s="1216"/>
      <c r="AX183" s="1215"/>
    </row>
    <row r="184" spans="1:50" ht="16.5" customHeight="1" x14ac:dyDescent="0.15">
      <c r="A184" s="1100"/>
      <c r="B184" s="1270"/>
      <c r="C184" s="577"/>
      <c r="D184" s="577"/>
      <c r="E184" s="577"/>
      <c r="F184" s="577"/>
      <c r="G184" s="577"/>
      <c r="H184" s="577"/>
      <c r="I184" s="601"/>
      <c r="J184" s="617"/>
      <c r="K184" s="602"/>
      <c r="L184" s="500"/>
      <c r="M184" s="500"/>
      <c r="N184" s="500"/>
      <c r="O184" s="500"/>
      <c r="P184" s="500"/>
      <c r="Q184" s="313" t="s">
        <v>1</v>
      </c>
      <c r="R184" s="539"/>
      <c r="S184" s="1063"/>
      <c r="T184" s="579"/>
      <c r="U184" s="579"/>
      <c r="V184" s="579"/>
      <c r="W184" s="579"/>
      <c r="X184" s="579"/>
      <c r="Y184" s="579"/>
      <c r="Z184" s="606"/>
      <c r="AA184" s="617"/>
      <c r="AB184" s="602"/>
      <c r="AC184" s="500"/>
      <c r="AD184" s="500"/>
      <c r="AE184" s="500"/>
      <c r="AF184" s="500"/>
      <c r="AG184" s="500"/>
      <c r="AH184" s="313" t="s">
        <v>1</v>
      </c>
      <c r="AI184" s="467"/>
      <c r="AJ184" s="634"/>
      <c r="AK184" s="602"/>
      <c r="AL184" s="602"/>
      <c r="AM184" s="500"/>
      <c r="AN184" s="500"/>
      <c r="AO184" s="500"/>
      <c r="AP184" s="500"/>
      <c r="AQ184" s="500"/>
      <c r="AR184" s="317" t="s">
        <v>1</v>
      </c>
      <c r="AS184" s="467"/>
      <c r="AT184" s="1237"/>
      <c r="AU184" s="1033"/>
      <c r="AV184" s="1033"/>
      <c r="AW184" s="635"/>
      <c r="AX184" s="636"/>
    </row>
    <row r="185" spans="1:50" ht="29.25" customHeight="1" x14ac:dyDescent="0.15">
      <c r="A185" s="1100"/>
      <c r="B185" s="1276" t="s">
        <v>58</v>
      </c>
      <c r="C185" s="1292" t="s">
        <v>1076</v>
      </c>
      <c r="D185" s="1156"/>
      <c r="E185" s="1156"/>
      <c r="F185" s="1156"/>
      <c r="G185" s="1156"/>
      <c r="H185" s="1156"/>
      <c r="I185" s="1157"/>
      <c r="J185" s="637"/>
      <c r="K185" s="492"/>
      <c r="L185" s="581"/>
      <c r="M185" s="581"/>
      <c r="N185" s="581"/>
      <c r="O185" s="581"/>
      <c r="P185" s="581"/>
      <c r="Q185" s="582"/>
      <c r="R185" s="539"/>
      <c r="S185" s="1380" t="s">
        <v>58</v>
      </c>
      <c r="T185" s="1289" t="s">
        <v>832</v>
      </c>
      <c r="U185" s="1290"/>
      <c r="V185" s="1290"/>
      <c r="W185" s="1290"/>
      <c r="X185" s="1290"/>
      <c r="Y185" s="1290"/>
      <c r="Z185" s="1291"/>
      <c r="AA185" s="203" t="s">
        <v>2</v>
      </c>
      <c r="AB185" s="583" t="s">
        <v>167</v>
      </c>
      <c r="AC185" s="584"/>
      <c r="AD185" s="584"/>
      <c r="AE185" s="584"/>
      <c r="AF185" s="584"/>
      <c r="AG185" s="584"/>
      <c r="AH185" s="609"/>
      <c r="AI185" s="467"/>
      <c r="AJ185" s="1064" t="s">
        <v>252</v>
      </c>
      <c r="AK185" s="164" t="s">
        <v>3</v>
      </c>
      <c r="AL185" s="583" t="s">
        <v>167</v>
      </c>
      <c r="AM185" s="540"/>
      <c r="AN185" s="169" t="s">
        <v>2</v>
      </c>
      <c r="AO185" s="587" t="s">
        <v>190</v>
      </c>
      <c r="AP185" s="584"/>
      <c r="AQ185" s="584"/>
      <c r="AR185" s="609"/>
      <c r="AS185" s="467"/>
      <c r="AT185" s="514"/>
      <c r="AU185" s="514"/>
      <c r="AV185" s="611"/>
      <c r="AW185" s="638"/>
      <c r="AX185" s="639"/>
    </row>
    <row r="186" spans="1:50" ht="29.25" customHeight="1" x14ac:dyDescent="0.4">
      <c r="A186" s="1100"/>
      <c r="B186" s="1277"/>
      <c r="C186" s="1129"/>
      <c r="D186" s="1129"/>
      <c r="E186" s="1129"/>
      <c r="F186" s="1129"/>
      <c r="G186" s="1129"/>
      <c r="H186" s="1129"/>
      <c r="I186" s="1130"/>
      <c r="J186" s="161" t="s">
        <v>3</v>
      </c>
      <c r="K186" s="640" t="str">
        <f>IF(K13="銀の認定【新規】","取組無し、または添付資料無し（初回のみ　※添付資料ない場合は採点対象外）","取組無し")</f>
        <v>取組無し</v>
      </c>
      <c r="L186" s="641"/>
      <c r="M186" s="642"/>
      <c r="N186" s="642"/>
      <c r="O186" s="642"/>
      <c r="P186" s="642"/>
      <c r="Q186" s="643"/>
      <c r="R186" s="275"/>
      <c r="S186" s="1312"/>
      <c r="T186" s="1266"/>
      <c r="U186" s="1266"/>
      <c r="V186" s="1266"/>
      <c r="W186" s="1266"/>
      <c r="X186" s="1266"/>
      <c r="Y186" s="1266"/>
      <c r="Z186" s="1267"/>
      <c r="AA186" s="161" t="s">
        <v>3</v>
      </c>
      <c r="AB186" s="640" t="str">
        <f>IF(K13="銀の認定【新規】","取組無し、または添付資料無し（初回のみ　※添付資料ない場合は採点対象外）","取組無し")</f>
        <v>取組無し</v>
      </c>
      <c r="AC186" s="641"/>
      <c r="AD186" s="642"/>
      <c r="AE186" s="642"/>
      <c r="AF186" s="642"/>
      <c r="AG186" s="642"/>
      <c r="AH186" s="643"/>
      <c r="AI186" s="375"/>
      <c r="AJ186" s="1281"/>
      <c r="AK186" s="171" t="s">
        <v>3</v>
      </c>
      <c r="AL186" s="644" t="str">
        <f>IF(K13="銀の認定【新規】","取組無し、または添付資料無し（初回のみ　※添付資料ない場合は採点対象外）","取組無し")</f>
        <v>取組無し</v>
      </c>
      <c r="AM186" s="641"/>
      <c r="AN186" s="642"/>
      <c r="AO186" s="642"/>
      <c r="AP186" s="642"/>
      <c r="AQ186" s="642"/>
      <c r="AR186" s="643"/>
      <c r="AS186" s="375"/>
      <c r="AT186" s="1032">
        <f>Q199</f>
        <v>1</v>
      </c>
      <c r="AU186" s="1032" t="str">
        <f>IF(S19="□","",AH199)</f>
        <v/>
      </c>
      <c r="AV186" s="1032" t="str">
        <f>IF(AJ19="□","",AR199)</f>
        <v/>
      </c>
      <c r="AW186" s="1238" t="s">
        <v>368</v>
      </c>
      <c r="AX186" s="1239"/>
    </row>
    <row r="187" spans="1:50" ht="19.5" customHeight="1" x14ac:dyDescent="0.4">
      <c r="A187" s="1100"/>
      <c r="B187" s="1277"/>
      <c r="C187" s="1129"/>
      <c r="D187" s="1129"/>
      <c r="E187" s="1129"/>
      <c r="F187" s="1129"/>
      <c r="G187" s="1129"/>
      <c r="H187" s="1129"/>
      <c r="I187" s="1130"/>
      <c r="J187" s="1076" t="s">
        <v>71</v>
      </c>
      <c r="K187" s="1056"/>
      <c r="L187" s="1056"/>
      <c r="M187" s="372"/>
      <c r="N187" s="372"/>
      <c r="O187" s="372"/>
      <c r="P187" s="372"/>
      <c r="Q187" s="373"/>
      <c r="R187" s="275"/>
      <c r="S187" s="1312"/>
      <c r="T187" s="1266"/>
      <c r="U187" s="1266"/>
      <c r="V187" s="1266"/>
      <c r="W187" s="1266"/>
      <c r="X187" s="1266"/>
      <c r="Y187" s="1266"/>
      <c r="Z187" s="1267"/>
      <c r="AA187" s="1076" t="s">
        <v>71</v>
      </c>
      <c r="AB187" s="1056"/>
      <c r="AC187" s="1056"/>
      <c r="AD187" s="372"/>
      <c r="AE187" s="372"/>
      <c r="AF187" s="372"/>
      <c r="AG187" s="372"/>
      <c r="AH187" s="373"/>
      <c r="AI187" s="375"/>
      <c r="AJ187" s="1281"/>
      <c r="AK187" s="1056" t="s">
        <v>71</v>
      </c>
      <c r="AL187" s="1056"/>
      <c r="AM187" s="1056"/>
      <c r="AN187" s="372"/>
      <c r="AO187" s="372"/>
      <c r="AP187" s="372"/>
      <c r="AQ187" s="372"/>
      <c r="AR187" s="373"/>
      <c r="AS187" s="375"/>
      <c r="AT187" s="1032"/>
      <c r="AU187" s="1032"/>
      <c r="AV187" s="1032"/>
      <c r="AW187" s="1220"/>
      <c r="AX187" s="1221"/>
    </row>
    <row r="188" spans="1:50" ht="19.5" customHeight="1" x14ac:dyDescent="0.4">
      <c r="A188" s="1100"/>
      <c r="B188" s="1277"/>
      <c r="C188" s="1129"/>
      <c r="D188" s="1129"/>
      <c r="E188" s="1129"/>
      <c r="F188" s="1129"/>
      <c r="G188" s="1129"/>
      <c r="H188" s="1129"/>
      <c r="I188" s="1130"/>
      <c r="J188" s="159" t="s">
        <v>3</v>
      </c>
      <c r="K188" s="478" t="s">
        <v>153</v>
      </c>
      <c r="L188" s="623"/>
      <c r="M188" s="372"/>
      <c r="O188" s="372"/>
      <c r="P188" s="372"/>
      <c r="Q188" s="373"/>
      <c r="R188" s="476"/>
      <c r="S188" s="1312"/>
      <c r="T188" s="1266"/>
      <c r="U188" s="1266"/>
      <c r="V188" s="1266"/>
      <c r="W188" s="1266"/>
      <c r="X188" s="1266"/>
      <c r="Y188" s="1266"/>
      <c r="Z188" s="1267"/>
      <c r="AA188" s="159" t="s">
        <v>3</v>
      </c>
      <c r="AB188" s="377" t="s">
        <v>153</v>
      </c>
      <c r="AC188" s="623"/>
      <c r="AD188" s="372"/>
      <c r="AE188" s="48"/>
      <c r="AF188" s="372"/>
      <c r="AG188" s="372"/>
      <c r="AH188" s="373"/>
      <c r="AI188" s="477"/>
      <c r="AJ188" s="1281"/>
      <c r="AK188" s="205" t="s">
        <v>3</v>
      </c>
      <c r="AL188" s="377" t="s">
        <v>153</v>
      </c>
      <c r="AM188" s="623"/>
      <c r="AN188" s="372"/>
      <c r="AO188" s="48"/>
      <c r="AP188" s="372"/>
      <c r="AQ188" s="372"/>
      <c r="AR188" s="373"/>
      <c r="AS188" s="477"/>
      <c r="AT188" s="1032"/>
      <c r="AU188" s="1032"/>
      <c r="AV188" s="1032"/>
      <c r="AW188" s="1222"/>
      <c r="AX188" s="1223"/>
    </row>
    <row r="189" spans="1:50" ht="19.5" customHeight="1" x14ac:dyDescent="0.4">
      <c r="A189" s="1100"/>
      <c r="B189" s="1277"/>
      <c r="C189" s="1129"/>
      <c r="D189" s="1129"/>
      <c r="E189" s="1129"/>
      <c r="F189" s="1129"/>
      <c r="G189" s="1129"/>
      <c r="H189" s="1129"/>
      <c r="I189" s="1130"/>
      <c r="J189" s="156" t="s">
        <v>3</v>
      </c>
      <c r="K189" s="628" t="s">
        <v>208</v>
      </c>
      <c r="L189" s="631"/>
      <c r="M189" s="568"/>
      <c r="N189" s="568"/>
      <c r="O189" s="372"/>
      <c r="P189" s="372"/>
      <c r="Q189" s="373"/>
      <c r="R189" s="383">
        <f>IF(J188="☑",11,0)</f>
        <v>0</v>
      </c>
      <c r="S189" s="1312"/>
      <c r="T189" s="1266"/>
      <c r="U189" s="1266"/>
      <c r="V189" s="1266"/>
      <c r="W189" s="1266"/>
      <c r="X189" s="1266"/>
      <c r="Y189" s="1266"/>
      <c r="Z189" s="1267"/>
      <c r="AA189" s="156" t="s">
        <v>3</v>
      </c>
      <c r="AB189" s="632" t="s">
        <v>209</v>
      </c>
      <c r="AC189" s="631"/>
      <c r="AD189" s="568"/>
      <c r="AE189" s="568"/>
      <c r="AF189" s="372"/>
      <c r="AG189" s="372"/>
      <c r="AH189" s="373"/>
      <c r="AI189" s="383">
        <f>IF(AA188="☑",11,0)</f>
        <v>0</v>
      </c>
      <c r="AJ189" s="1281"/>
      <c r="AK189" s="202" t="s">
        <v>3</v>
      </c>
      <c r="AL189" s="632" t="s">
        <v>209</v>
      </c>
      <c r="AM189" s="631"/>
      <c r="AN189" s="568"/>
      <c r="AO189" s="568"/>
      <c r="AP189" s="372"/>
      <c r="AQ189" s="372"/>
      <c r="AR189" s="373"/>
      <c r="AS189" s="383">
        <f>IF(AK188="☑",11,0)</f>
        <v>0</v>
      </c>
      <c r="AT189" s="1032"/>
      <c r="AU189" s="1032"/>
      <c r="AV189" s="1032"/>
      <c r="AW189" s="1222"/>
      <c r="AX189" s="1223"/>
    </row>
    <row r="190" spans="1:50" ht="19.5" customHeight="1" x14ac:dyDescent="0.4">
      <c r="A190" s="1100"/>
      <c r="B190" s="1277"/>
      <c r="C190" s="1129"/>
      <c r="D190" s="1129"/>
      <c r="E190" s="1129"/>
      <c r="F190" s="1129"/>
      <c r="G190" s="1129"/>
      <c r="H190" s="1129"/>
      <c r="I190" s="1130"/>
      <c r="J190" s="370"/>
      <c r="K190" s="478" t="s">
        <v>120</v>
      </c>
      <c r="L190" s="631"/>
      <c r="M190" s="568"/>
      <c r="N190" s="568"/>
      <c r="O190" s="372"/>
      <c r="P190" s="372"/>
      <c r="Q190" s="373"/>
      <c r="R190" s="383">
        <f>IF(J189="☑",11,0)</f>
        <v>0</v>
      </c>
      <c r="S190" s="1312"/>
      <c r="T190" s="1266"/>
      <c r="U190" s="1266"/>
      <c r="V190" s="1266"/>
      <c r="W190" s="1266"/>
      <c r="X190" s="1266"/>
      <c r="Y190" s="1266"/>
      <c r="Z190" s="1267"/>
      <c r="AA190" s="370"/>
      <c r="AB190" s="478" t="s">
        <v>120</v>
      </c>
      <c r="AC190" s="631"/>
      <c r="AD190" s="568"/>
      <c r="AE190" s="568"/>
      <c r="AF190" s="372"/>
      <c r="AG190" s="372"/>
      <c r="AH190" s="373"/>
      <c r="AI190" s="383">
        <f>IF(AA189="☑",11,0)</f>
        <v>0</v>
      </c>
      <c r="AJ190" s="1281"/>
      <c r="AK190" s="376"/>
      <c r="AL190" s="478" t="s">
        <v>120</v>
      </c>
      <c r="AM190" s="631"/>
      <c r="AN190" s="568"/>
      <c r="AO190" s="568"/>
      <c r="AP190" s="372"/>
      <c r="AQ190" s="372"/>
      <c r="AR190" s="373"/>
      <c r="AS190" s="383">
        <f>IF(AK189="☑",11,0)</f>
        <v>0</v>
      </c>
      <c r="AT190" s="1032"/>
      <c r="AU190" s="1032"/>
      <c r="AV190" s="1032"/>
      <c r="AW190" s="1222"/>
      <c r="AX190" s="1223"/>
    </row>
    <row r="191" spans="1:50" ht="19.5" customHeight="1" x14ac:dyDescent="0.4">
      <c r="A191" s="1100"/>
      <c r="B191" s="1277"/>
      <c r="C191" s="422"/>
      <c r="D191" s="422"/>
      <c r="E191" s="422"/>
      <c r="F191" s="422"/>
      <c r="G191" s="422"/>
      <c r="H191" s="422"/>
      <c r="I191" s="479"/>
      <c r="J191" s="618"/>
      <c r="K191" s="202" t="s">
        <v>3</v>
      </c>
      <c r="L191" s="478" t="s">
        <v>154</v>
      </c>
      <c r="M191" s="372"/>
      <c r="N191" s="645" t="s">
        <v>114</v>
      </c>
      <c r="O191" s="183"/>
      <c r="P191" s="372"/>
      <c r="Q191" s="373"/>
      <c r="R191" s="275"/>
      <c r="S191" s="1312"/>
      <c r="T191" s="426"/>
      <c r="U191" s="426"/>
      <c r="V191" s="426"/>
      <c r="W191" s="426"/>
      <c r="X191" s="426"/>
      <c r="Y191" s="426"/>
      <c r="Z191" s="480"/>
      <c r="AA191" s="618"/>
      <c r="AB191" s="202" t="s">
        <v>3</v>
      </c>
      <c r="AC191" s="478" t="s">
        <v>154</v>
      </c>
      <c r="AD191" s="372"/>
      <c r="AE191" s="645" t="s">
        <v>114</v>
      </c>
      <c r="AF191" s="158"/>
      <c r="AG191" s="372"/>
      <c r="AH191" s="373"/>
      <c r="AI191" s="275"/>
      <c r="AJ191" s="1281"/>
      <c r="AK191" s="48"/>
      <c r="AL191" s="202" t="s">
        <v>3</v>
      </c>
      <c r="AM191" s="478" t="s">
        <v>154</v>
      </c>
      <c r="AN191" s="372"/>
      <c r="AO191" s="645" t="s">
        <v>114</v>
      </c>
      <c r="AP191" s="158"/>
      <c r="AQ191" s="372"/>
      <c r="AR191" s="373"/>
      <c r="AS191" s="275"/>
      <c r="AT191" s="1032"/>
      <c r="AU191" s="1032"/>
      <c r="AV191" s="1032"/>
      <c r="AW191" s="1222"/>
      <c r="AX191" s="1223"/>
    </row>
    <row r="192" spans="1:50" ht="19.5" customHeight="1" x14ac:dyDescent="0.4">
      <c r="A192" s="1100"/>
      <c r="B192" s="1277"/>
      <c r="C192" s="422"/>
      <c r="D192" s="1039" t="s">
        <v>162</v>
      </c>
      <c r="E192" s="1040"/>
      <c r="F192" s="1040"/>
      <c r="G192" s="1040"/>
      <c r="H192" s="1041"/>
      <c r="I192" s="479"/>
      <c r="J192" s="618"/>
      <c r="K192" s="202" t="s">
        <v>3</v>
      </c>
      <c r="L192" s="397" t="s">
        <v>155</v>
      </c>
      <c r="M192" s="372"/>
      <c r="N192" s="372"/>
      <c r="O192" s="372"/>
      <c r="P192" s="372"/>
      <c r="Q192" s="373"/>
      <c r="R192" s="275"/>
      <c r="S192" s="1312"/>
      <c r="T192" s="426"/>
      <c r="U192" s="1039" t="s">
        <v>162</v>
      </c>
      <c r="V192" s="1040"/>
      <c r="W192" s="1040"/>
      <c r="X192" s="1040"/>
      <c r="Y192" s="1041"/>
      <c r="Z192" s="480"/>
      <c r="AA192" s="618"/>
      <c r="AB192" s="202" t="s">
        <v>3</v>
      </c>
      <c r="AC192" s="397" t="s">
        <v>155</v>
      </c>
      <c r="AD192" s="372"/>
      <c r="AE192" s="372"/>
      <c r="AF192" s="372"/>
      <c r="AG192" s="372"/>
      <c r="AH192" s="373"/>
      <c r="AI192" s="275"/>
      <c r="AJ192" s="1281"/>
      <c r="AK192" s="48"/>
      <c r="AL192" s="202" t="s">
        <v>3</v>
      </c>
      <c r="AM192" s="397" t="s">
        <v>155</v>
      </c>
      <c r="AN192" s="372"/>
      <c r="AO192" s="372"/>
      <c r="AP192" s="372"/>
      <c r="AQ192" s="372"/>
      <c r="AR192" s="373"/>
      <c r="AS192" s="275"/>
      <c r="AT192" s="1032"/>
      <c r="AU192" s="1032"/>
      <c r="AV192" s="1032"/>
      <c r="AW192" s="629"/>
      <c r="AX192" s="630"/>
    </row>
    <row r="193" spans="1:50" ht="19.5" customHeight="1" x14ac:dyDescent="0.4">
      <c r="A193" s="1100"/>
      <c r="B193" s="1277"/>
      <c r="C193" s="422"/>
      <c r="D193" s="1253"/>
      <c r="E193" s="1254"/>
      <c r="F193" s="1254"/>
      <c r="G193" s="1254"/>
      <c r="H193" s="1255"/>
      <c r="I193" s="479"/>
      <c r="J193" s="618"/>
      <c r="K193" s="202" t="s">
        <v>3</v>
      </c>
      <c r="L193" s="397" t="s">
        <v>92</v>
      </c>
      <c r="M193" s="568"/>
      <c r="N193" s="1102"/>
      <c r="O193" s="1103"/>
      <c r="P193" s="372"/>
      <c r="Q193" s="373"/>
      <c r="R193" s="275"/>
      <c r="S193" s="1312"/>
      <c r="T193" s="426"/>
      <c r="U193" s="1253"/>
      <c r="V193" s="1254"/>
      <c r="W193" s="1254"/>
      <c r="X193" s="1254"/>
      <c r="Y193" s="1255"/>
      <c r="Z193" s="480"/>
      <c r="AA193" s="618"/>
      <c r="AB193" s="202" t="s">
        <v>3</v>
      </c>
      <c r="AC193" s="397" t="s">
        <v>92</v>
      </c>
      <c r="AD193" s="568"/>
      <c r="AE193" s="1102"/>
      <c r="AF193" s="1103"/>
      <c r="AG193" s="372"/>
      <c r="AH193" s="373"/>
      <c r="AI193" s="275"/>
      <c r="AJ193" s="1281"/>
      <c r="AK193" s="48"/>
      <c r="AL193" s="202" t="s">
        <v>3</v>
      </c>
      <c r="AM193" s="397" t="s">
        <v>92</v>
      </c>
      <c r="AN193" s="568"/>
      <c r="AO193" s="1251"/>
      <c r="AP193" s="1252"/>
      <c r="AQ193" s="372"/>
      <c r="AR193" s="373"/>
      <c r="AS193" s="275"/>
      <c r="AT193" s="1032"/>
      <c r="AU193" s="1032"/>
      <c r="AV193" s="1032"/>
      <c r="AW193" s="1214"/>
      <c r="AX193" s="1215"/>
    </row>
    <row r="194" spans="1:50" ht="19.5" customHeight="1" x14ac:dyDescent="0.15">
      <c r="A194" s="1100"/>
      <c r="B194" s="1277"/>
      <c r="C194" s="436"/>
      <c r="D194" s="1045" t="s">
        <v>157</v>
      </c>
      <c r="E194" s="1046"/>
      <c r="F194" s="1046"/>
      <c r="G194" s="1046"/>
      <c r="H194" s="1047"/>
      <c r="I194" s="538"/>
      <c r="J194" s="301" t="s">
        <v>222</v>
      </c>
      <c r="K194" s="148"/>
      <c r="L194" s="377"/>
      <c r="M194" s="148"/>
      <c r="N194" s="372"/>
      <c r="O194" s="570"/>
      <c r="P194" s="372"/>
      <c r="Q194" s="373"/>
      <c r="R194" s="275"/>
      <c r="S194" s="1312"/>
      <c r="T194" s="438"/>
      <c r="U194" s="1045" t="s">
        <v>157</v>
      </c>
      <c r="V194" s="1046"/>
      <c r="W194" s="1046"/>
      <c r="X194" s="1046"/>
      <c r="Y194" s="1047"/>
      <c r="Z194" s="541"/>
      <c r="AA194" s="301" t="s">
        <v>222</v>
      </c>
      <c r="AB194" s="148"/>
      <c r="AC194" s="398"/>
      <c r="AD194" s="148"/>
      <c r="AE194" s="372"/>
      <c r="AF194" s="570"/>
      <c r="AG194" s="372"/>
      <c r="AH194" s="373"/>
      <c r="AI194" s="275"/>
      <c r="AJ194" s="1281"/>
      <c r="AK194" s="148" t="s">
        <v>222</v>
      </c>
      <c r="AL194" s="148"/>
      <c r="AM194" s="398"/>
      <c r="AN194" s="148"/>
      <c r="AO194" s="372"/>
      <c r="AP194" s="570" t="str">
        <f>IF(AP195="","",IFERROR(IF(DATEDIF(AP195,$K$14,"M")&lt;6,"レポート記入日から6ヵ月未満になっていませんか？",""),""))</f>
        <v/>
      </c>
      <c r="AQ194" s="372"/>
      <c r="AR194" s="373"/>
      <c r="AS194" s="275"/>
      <c r="AT194" s="1032"/>
      <c r="AU194" s="1032"/>
      <c r="AV194" s="1032"/>
      <c r="AW194" s="1216"/>
      <c r="AX194" s="1215"/>
    </row>
    <row r="195" spans="1:50" ht="19.5" customHeight="1" x14ac:dyDescent="0.4">
      <c r="A195" s="1100"/>
      <c r="B195" s="1277"/>
      <c r="C195" s="436"/>
      <c r="D195" s="1079"/>
      <c r="E195" s="1080"/>
      <c r="F195" s="1080"/>
      <c r="G195" s="1080"/>
      <c r="H195" s="1081"/>
      <c r="I195" s="538"/>
      <c r="J195" s="156" t="s">
        <v>3</v>
      </c>
      <c r="K195" s="428" t="s">
        <v>735</v>
      </c>
      <c r="L195" s="303"/>
      <c r="M195" s="303"/>
      <c r="N195" s="429" t="s">
        <v>72</v>
      </c>
      <c r="O195" s="192"/>
      <c r="P195" s="372"/>
      <c r="Q195" s="373"/>
      <c r="R195" s="412">
        <f>IF(R189=0,99,IF(AND(J195="☑",J196="☑"),99,IF(AND(J195="□",J196="□"),99,IF(J195="☑",1,3))))</f>
        <v>99</v>
      </c>
      <c r="S195" s="1312"/>
      <c r="T195" s="438"/>
      <c r="U195" s="1079"/>
      <c r="V195" s="1080"/>
      <c r="W195" s="1080"/>
      <c r="X195" s="1080"/>
      <c r="Y195" s="1081"/>
      <c r="Z195" s="541"/>
      <c r="AA195" s="156" t="s">
        <v>2</v>
      </c>
      <c r="AB195" s="428" t="s">
        <v>765</v>
      </c>
      <c r="AC195" s="303"/>
      <c r="AD195" s="303"/>
      <c r="AE195" s="429" t="s">
        <v>72</v>
      </c>
      <c r="AF195" s="192"/>
      <c r="AG195" s="372"/>
      <c r="AH195" s="373"/>
      <c r="AI195" s="412">
        <f>IF(AI189=0,99,IF(AND(AA195="☑",AA196="☑"),99,IF(AND(AA195="□",AA196="□"),99,IF(AA195="☑",1,3))))</f>
        <v>99</v>
      </c>
      <c r="AJ195" s="1281"/>
      <c r="AK195" s="202" t="s">
        <v>2</v>
      </c>
      <c r="AL195" s="428" t="s">
        <v>765</v>
      </c>
      <c r="AM195" s="303"/>
      <c r="AN195" s="303"/>
      <c r="AO195" s="429" t="s">
        <v>72</v>
      </c>
      <c r="AP195" s="192"/>
      <c r="AQ195" s="372"/>
      <c r="AR195" s="373"/>
      <c r="AS195" s="412">
        <f>IF(AS189=0,99,IF(AND(AK195="☑",AK196="☑"),99,IF(AND(AK195="□",AK196="□"),99,IF(AK195="☑",1,3))))</f>
        <v>99</v>
      </c>
      <c r="AT195" s="1032"/>
      <c r="AU195" s="1032"/>
      <c r="AV195" s="1032"/>
      <c r="AW195" s="1216"/>
      <c r="AX195" s="1215"/>
    </row>
    <row r="196" spans="1:50" ht="19.5" customHeight="1" x14ac:dyDescent="0.4">
      <c r="A196" s="1100"/>
      <c r="B196" s="1277"/>
      <c r="C196" s="436"/>
      <c r="D196" s="1113" t="s">
        <v>158</v>
      </c>
      <c r="E196" s="1114"/>
      <c r="F196" s="1114"/>
      <c r="G196" s="1114"/>
      <c r="H196" s="1115"/>
      <c r="I196" s="538"/>
      <c r="J196" s="156" t="s">
        <v>3</v>
      </c>
      <c r="K196" s="428" t="s">
        <v>734</v>
      </c>
      <c r="L196" s="303"/>
      <c r="M196" s="303"/>
      <c r="N196" s="494" t="s">
        <v>833</v>
      </c>
      <c r="O196" s="148"/>
      <c r="P196" s="372"/>
      <c r="Q196" s="373"/>
      <c r="R196" s="275"/>
      <c r="S196" s="1312"/>
      <c r="T196" s="438"/>
      <c r="U196" s="1113" t="s">
        <v>158</v>
      </c>
      <c r="V196" s="1114"/>
      <c r="W196" s="1114"/>
      <c r="X196" s="1114"/>
      <c r="Y196" s="1115"/>
      <c r="Z196" s="541"/>
      <c r="AA196" s="156" t="s">
        <v>3</v>
      </c>
      <c r="AB196" s="428" t="s">
        <v>766</v>
      </c>
      <c r="AC196" s="303"/>
      <c r="AD196" s="303"/>
      <c r="AE196" s="494" t="s">
        <v>833</v>
      </c>
      <c r="AF196" s="148"/>
      <c r="AG196" s="372"/>
      <c r="AH196" s="373"/>
      <c r="AI196" s="375"/>
      <c r="AJ196" s="1281"/>
      <c r="AK196" s="202" t="s">
        <v>3</v>
      </c>
      <c r="AL196" s="428" t="s">
        <v>766</v>
      </c>
      <c r="AM196" s="303"/>
      <c r="AN196" s="303"/>
      <c r="AO196" s="435" t="s">
        <v>166</v>
      </c>
      <c r="AP196" s="148"/>
      <c r="AQ196" s="372"/>
      <c r="AR196" s="373"/>
      <c r="AS196" s="375"/>
      <c r="AT196" s="1032"/>
      <c r="AU196" s="1032"/>
      <c r="AV196" s="1032"/>
      <c r="AW196" s="1216"/>
      <c r="AX196" s="1215"/>
    </row>
    <row r="197" spans="1:50" ht="19.5" customHeight="1" x14ac:dyDescent="0.4">
      <c r="A197" s="1100"/>
      <c r="B197" s="1277"/>
      <c r="C197" s="422"/>
      <c r="D197" s="1116"/>
      <c r="E197" s="1117"/>
      <c r="F197" s="1117"/>
      <c r="G197" s="1117"/>
      <c r="H197" s="1118"/>
      <c r="I197" s="422"/>
      <c r="J197" s="370"/>
      <c r="K197" s="428"/>
      <c r="L197" s="303"/>
      <c r="M197" s="303"/>
      <c r="N197" s="148"/>
      <c r="O197" s="304"/>
      <c r="P197" s="372"/>
      <c r="Q197" s="373"/>
      <c r="R197" s="275"/>
      <c r="S197" s="1312"/>
      <c r="T197" s="426"/>
      <c r="U197" s="1116"/>
      <c r="V197" s="1117"/>
      <c r="W197" s="1117"/>
      <c r="X197" s="1117"/>
      <c r="Y197" s="1118"/>
      <c r="Z197" s="426"/>
      <c r="AA197" s="370"/>
      <c r="AB197" s="428"/>
      <c r="AC197" s="303"/>
      <c r="AD197" s="303"/>
      <c r="AE197" s="148"/>
      <c r="AF197" s="304"/>
      <c r="AG197" s="372"/>
      <c r="AH197" s="373"/>
      <c r="AI197" s="375"/>
      <c r="AJ197" s="1281"/>
      <c r="AK197" s="376"/>
      <c r="AL197" s="428"/>
      <c r="AM197" s="303"/>
      <c r="AN197" s="303"/>
      <c r="AO197" s="148"/>
      <c r="AP197" s="304"/>
      <c r="AQ197" s="372"/>
      <c r="AR197" s="373"/>
      <c r="AS197" s="375"/>
      <c r="AT197" s="1032"/>
      <c r="AU197" s="1032"/>
      <c r="AV197" s="1032"/>
      <c r="AW197" s="1216"/>
      <c r="AX197" s="1215"/>
    </row>
    <row r="198" spans="1:50" ht="19.5" customHeight="1" x14ac:dyDescent="0.3">
      <c r="A198" s="1100"/>
      <c r="B198" s="1277"/>
      <c r="C198" s="422"/>
      <c r="D198" s="415"/>
      <c r="E198" s="443"/>
      <c r="F198" s="443"/>
      <c r="G198" s="443"/>
      <c r="H198" s="443"/>
      <c r="I198" s="422"/>
      <c r="J198" s="439" t="s">
        <v>73</v>
      </c>
      <c r="K198" s="646"/>
      <c r="L198" s="302"/>
      <c r="M198" s="303"/>
      <c r="N198" s="148"/>
      <c r="O198" s="304"/>
      <c r="P198" s="304"/>
      <c r="Q198" s="305" t="str">
        <f>IF(ISNUMBER(Q199),"","必要項目が正しく選択されていません")</f>
        <v/>
      </c>
      <c r="R198" s="572"/>
      <c r="S198" s="1312"/>
      <c r="T198" s="426"/>
      <c r="U198" s="426"/>
      <c r="V198" s="426"/>
      <c r="W198" s="426"/>
      <c r="X198" s="426"/>
      <c r="Y198" s="426"/>
      <c r="Z198" s="426"/>
      <c r="AA198" s="439" t="s">
        <v>204</v>
      </c>
      <c r="AB198" s="646"/>
      <c r="AC198" s="302"/>
      <c r="AD198" s="303"/>
      <c r="AE198" s="148"/>
      <c r="AF198" s="304"/>
      <c r="AG198" s="304"/>
      <c r="AH198" s="305" t="str">
        <f>IF(ISNUMBER(AH199),"","必要項目が正しく選択されていません")</f>
        <v/>
      </c>
      <c r="AI198" s="573"/>
      <c r="AJ198" s="1281"/>
      <c r="AK198" s="441" t="s">
        <v>73</v>
      </c>
      <c r="AL198" s="646"/>
      <c r="AM198" s="302"/>
      <c r="AN198" s="303"/>
      <c r="AO198" s="148"/>
      <c r="AP198" s="304"/>
      <c r="AQ198" s="304"/>
      <c r="AR198" s="305" t="str">
        <f>IF(ISNUMBER(AR199),"","必要項目が正しく選択されていません")</f>
        <v/>
      </c>
      <c r="AS198" s="573"/>
      <c r="AT198" s="1032"/>
      <c r="AU198" s="1032"/>
      <c r="AV198" s="1032"/>
      <c r="AW198" s="1216"/>
      <c r="AX198" s="1215"/>
    </row>
    <row r="199" spans="1:50" ht="38.450000000000003" customHeight="1" x14ac:dyDescent="0.25">
      <c r="A199" s="1100"/>
      <c r="B199" s="1277"/>
      <c r="C199" s="537"/>
      <c r="D199" s="443"/>
      <c r="E199" s="443"/>
      <c r="F199" s="443"/>
      <c r="G199" s="443"/>
      <c r="H199" s="443"/>
      <c r="I199" s="537"/>
      <c r="J199" s="370"/>
      <c r="K199" s="1020"/>
      <c r="L199" s="1020"/>
      <c r="M199" s="1020"/>
      <c r="N199" s="1020"/>
      <c r="O199" s="1020"/>
      <c r="P199" s="304"/>
      <c r="Q199" s="445">
        <f>IF(J186="☑",1,IF(AND(R189=11,R195=99),"Error",IF(AND(R189=11,R190=11,R195=1),3,IF(AND(R189=11,R190=0,R195=1),2,IF(AND(R189=11,R190=0,R195=3),1,1)))))</f>
        <v>1</v>
      </c>
      <c r="R199" s="596"/>
      <c r="S199" s="1312"/>
      <c r="T199" s="540"/>
      <c r="U199" s="540"/>
      <c r="V199" s="540"/>
      <c r="W199" s="540"/>
      <c r="X199" s="540"/>
      <c r="Y199" s="540"/>
      <c r="Z199" s="540"/>
      <c r="AA199" s="370"/>
      <c r="AB199" s="1020"/>
      <c r="AC199" s="1020"/>
      <c r="AD199" s="1020"/>
      <c r="AE199" s="1020"/>
      <c r="AF199" s="1020"/>
      <c r="AG199" s="304"/>
      <c r="AH199" s="309">
        <f>IF(AA185="☑",Q199,IF(AA186="☑",1,IF(AND(AI189=11,AI195=99),"Error",IF(AND(AI189=11,AI190=11,AI195=1),3,IF(AND(AI189=11,AI190=0,AI195=1),2,IF(AND(AI189=11,AI190=0,AI195=3),1,1))))))</f>
        <v>1</v>
      </c>
      <c r="AI199" s="575"/>
      <c r="AJ199" s="1281"/>
      <c r="AK199" s="376"/>
      <c r="AL199" s="1020"/>
      <c r="AM199" s="1020"/>
      <c r="AN199" s="1020"/>
      <c r="AO199" s="1020"/>
      <c r="AP199" s="1020"/>
      <c r="AQ199" s="304"/>
      <c r="AR199" s="309">
        <f>IF(AK185="☑",Q199,IF(AN185="☑",AH199,IF(AK186="☑",1,IF(AND(AS189=11,AS195=99),"Error",IF(AND(AS189=11,AS190=11,AS195=1),3,IF(AND(AS189=11,AS190=0,AS195=1),2,IF(AND(AS189=11,AS190=0,AS195=3),1,1)))))))</f>
        <v>1</v>
      </c>
      <c r="AS199" s="575"/>
      <c r="AT199" s="1032"/>
      <c r="AU199" s="1032"/>
      <c r="AV199" s="1032"/>
      <c r="AW199" s="1216"/>
      <c r="AX199" s="1215"/>
    </row>
    <row r="200" spans="1:50" ht="16.5" customHeight="1" thickBot="1" x14ac:dyDescent="0.2">
      <c r="A200" s="1101"/>
      <c r="B200" s="1278"/>
      <c r="C200" s="544"/>
      <c r="D200" s="544"/>
      <c r="E200" s="544"/>
      <c r="F200" s="544"/>
      <c r="G200" s="544"/>
      <c r="H200" s="544"/>
      <c r="I200" s="544"/>
      <c r="J200" s="647"/>
      <c r="K200" s="648"/>
      <c r="L200" s="649"/>
      <c r="M200" s="452"/>
      <c r="N200" s="452"/>
      <c r="O200" s="452"/>
      <c r="P200" s="452"/>
      <c r="Q200" s="352" t="s">
        <v>1</v>
      </c>
      <c r="R200" s="550"/>
      <c r="S200" s="1381"/>
      <c r="T200" s="552"/>
      <c r="U200" s="552"/>
      <c r="V200" s="552"/>
      <c r="W200" s="552"/>
      <c r="X200" s="552"/>
      <c r="Y200" s="552"/>
      <c r="Z200" s="552"/>
      <c r="AA200" s="647"/>
      <c r="AB200" s="648"/>
      <c r="AC200" s="649"/>
      <c r="AD200" s="452"/>
      <c r="AE200" s="452"/>
      <c r="AF200" s="452"/>
      <c r="AG200" s="452"/>
      <c r="AH200" s="356" t="s">
        <v>1</v>
      </c>
      <c r="AI200" s="454"/>
      <c r="AJ200" s="1282"/>
      <c r="AK200" s="650"/>
      <c r="AL200" s="648"/>
      <c r="AM200" s="649"/>
      <c r="AN200" s="452"/>
      <c r="AO200" s="452"/>
      <c r="AP200" s="452"/>
      <c r="AQ200" s="452"/>
      <c r="AR200" s="356" t="s">
        <v>1</v>
      </c>
      <c r="AS200" s="454"/>
      <c r="AT200" s="1235"/>
      <c r="AU200" s="1235"/>
      <c r="AV200" s="1235"/>
      <c r="AW200" s="651"/>
      <c r="AX200" s="652"/>
    </row>
    <row r="201" spans="1:50" ht="29.25" customHeight="1" x14ac:dyDescent="0.15">
      <c r="A201" s="1481" t="s">
        <v>854</v>
      </c>
      <c r="B201" s="1268" t="s">
        <v>253</v>
      </c>
      <c r="C201" s="1090" t="s">
        <v>834</v>
      </c>
      <c r="D201" s="1271"/>
      <c r="E201" s="1271"/>
      <c r="F201" s="1271"/>
      <c r="G201" s="1271"/>
      <c r="H201" s="1271"/>
      <c r="I201" s="1272"/>
      <c r="J201" s="654"/>
      <c r="K201" s="655"/>
      <c r="L201" s="459"/>
      <c r="M201" s="459"/>
      <c r="N201" s="459"/>
      <c r="O201" s="459"/>
      <c r="P201" s="459"/>
      <c r="Q201" s="656"/>
      <c r="R201" s="657"/>
      <c r="S201" s="1365" t="s">
        <v>253</v>
      </c>
      <c r="T201" s="1085" t="s">
        <v>835</v>
      </c>
      <c r="U201" s="1264"/>
      <c r="V201" s="1264"/>
      <c r="W201" s="1264"/>
      <c r="X201" s="1264"/>
      <c r="Y201" s="1264"/>
      <c r="Z201" s="1265"/>
      <c r="AA201" s="165" t="s">
        <v>2</v>
      </c>
      <c r="AB201" s="362" t="s">
        <v>167</v>
      </c>
      <c r="AC201" s="258"/>
      <c r="AD201" s="258"/>
      <c r="AE201" s="258"/>
      <c r="AF201" s="258"/>
      <c r="AG201" s="258"/>
      <c r="AH201" s="462"/>
      <c r="AI201" s="461"/>
      <c r="AJ201" s="1279" t="s">
        <v>253</v>
      </c>
      <c r="AK201" s="165" t="s">
        <v>3</v>
      </c>
      <c r="AL201" s="362" t="s">
        <v>167</v>
      </c>
      <c r="AM201" s="259"/>
      <c r="AN201" s="170" t="s">
        <v>2</v>
      </c>
      <c r="AO201" s="364" t="s">
        <v>190</v>
      </c>
      <c r="AP201" s="258"/>
      <c r="AQ201" s="258"/>
      <c r="AR201" s="462"/>
      <c r="AS201" s="461"/>
      <c r="AT201" s="658"/>
      <c r="AU201" s="658"/>
      <c r="AV201" s="659"/>
      <c r="AW201" s="660"/>
      <c r="AX201" s="661"/>
    </row>
    <row r="202" spans="1:50" ht="29.25" customHeight="1" x14ac:dyDescent="0.4">
      <c r="A202" s="1479"/>
      <c r="B202" s="1269"/>
      <c r="C202" s="1273"/>
      <c r="D202" s="1273"/>
      <c r="E202" s="1273"/>
      <c r="F202" s="1273"/>
      <c r="G202" s="1273"/>
      <c r="H202" s="1273"/>
      <c r="I202" s="1274"/>
      <c r="J202" s="161" t="s">
        <v>3</v>
      </c>
      <c r="K202" s="640" t="str">
        <f>IF(K13="銀の認定【新規】","取組無し、または添付資料無し（初回のみ　※添付資料ない場合は採点対象外）","取組無し")</f>
        <v>取組無し</v>
      </c>
      <c r="L202" s="641"/>
      <c r="M202" s="662"/>
      <c r="N202" s="642"/>
      <c r="O202" s="642"/>
      <c r="P202" s="642"/>
      <c r="Q202" s="643"/>
      <c r="R202" s="374"/>
      <c r="S202" s="1366"/>
      <c r="T202" s="1266"/>
      <c r="U202" s="1266"/>
      <c r="V202" s="1266"/>
      <c r="W202" s="1266"/>
      <c r="X202" s="1266"/>
      <c r="Y202" s="1266"/>
      <c r="Z202" s="1267"/>
      <c r="AA202" s="161" t="s">
        <v>3</v>
      </c>
      <c r="AB202" s="640" t="str">
        <f>IF(K13="銀の認定【新規】","取組無し、または添付資料無し（初回のみ　※添付資料ない場合は採点対象外）","取組無し")</f>
        <v>取組無し</v>
      </c>
      <c r="AC202" s="641"/>
      <c r="AD202" s="662"/>
      <c r="AE202" s="642"/>
      <c r="AF202" s="642"/>
      <c r="AG202" s="642"/>
      <c r="AH202" s="643"/>
      <c r="AI202" s="375"/>
      <c r="AJ202" s="1450"/>
      <c r="AK202" s="171" t="s">
        <v>3</v>
      </c>
      <c r="AL202" s="644" t="str">
        <f>IF(K13="銀の認定【新規】","取組無し、または添付資料無し（初回のみ　※添付資料ない場合は採点対象外）","取組無し")</f>
        <v>取組無し</v>
      </c>
      <c r="AM202" s="641"/>
      <c r="AN202" s="662"/>
      <c r="AO202" s="642"/>
      <c r="AP202" s="642"/>
      <c r="AQ202" s="642"/>
      <c r="AR202" s="643"/>
      <c r="AS202" s="375"/>
      <c r="AT202" s="1032">
        <f>Q218</f>
        <v>1</v>
      </c>
      <c r="AU202" s="1032" t="str">
        <f>IF(S19="□","",AH218)</f>
        <v/>
      </c>
      <c r="AV202" s="1032" t="str">
        <f>IF(AJ19="□","",AR218)</f>
        <v/>
      </c>
      <c r="AW202" s="1238" t="s">
        <v>368</v>
      </c>
      <c r="AX202" s="1239"/>
    </row>
    <row r="203" spans="1:50" ht="19.5" customHeight="1" x14ac:dyDescent="0.4">
      <c r="A203" s="1479"/>
      <c r="B203" s="1269"/>
      <c r="C203" s="1273"/>
      <c r="D203" s="1273"/>
      <c r="E203" s="1273"/>
      <c r="F203" s="1273"/>
      <c r="G203" s="1273"/>
      <c r="H203" s="1273"/>
      <c r="I203" s="1274"/>
      <c r="J203" s="1076" t="s">
        <v>71</v>
      </c>
      <c r="K203" s="1056"/>
      <c r="L203" s="1056"/>
      <c r="N203" s="372"/>
      <c r="O203" s="372"/>
      <c r="P203" s="372"/>
      <c r="Q203" s="373"/>
      <c r="R203" s="275"/>
      <c r="S203" s="1366"/>
      <c r="T203" s="1266"/>
      <c r="U203" s="1266"/>
      <c r="V203" s="1266"/>
      <c r="W203" s="1266"/>
      <c r="X203" s="1266"/>
      <c r="Y203" s="1266"/>
      <c r="Z203" s="1267"/>
      <c r="AA203" s="1076" t="s">
        <v>71</v>
      </c>
      <c r="AB203" s="1056"/>
      <c r="AC203" s="1056"/>
      <c r="AD203" s="48"/>
      <c r="AE203" s="372"/>
      <c r="AF203" s="372"/>
      <c r="AG203" s="372"/>
      <c r="AH203" s="373"/>
      <c r="AI203" s="375"/>
      <c r="AJ203" s="1450"/>
      <c r="AK203" s="1056" t="s">
        <v>71</v>
      </c>
      <c r="AL203" s="1056"/>
      <c r="AM203" s="1056"/>
      <c r="AN203" s="48"/>
      <c r="AO203" s="372"/>
      <c r="AP203" s="372"/>
      <c r="AQ203" s="372"/>
      <c r="AR203" s="373"/>
      <c r="AS203" s="375"/>
      <c r="AT203" s="1032"/>
      <c r="AU203" s="1032"/>
      <c r="AV203" s="1032"/>
      <c r="AW203" s="1220"/>
      <c r="AX203" s="1470"/>
    </row>
    <row r="204" spans="1:50" ht="19.5" customHeight="1" x14ac:dyDescent="0.4">
      <c r="A204" s="1479"/>
      <c r="B204" s="1269"/>
      <c r="C204" s="1273"/>
      <c r="D204" s="1273"/>
      <c r="E204" s="1273"/>
      <c r="F204" s="1273"/>
      <c r="G204" s="1273"/>
      <c r="H204" s="1273"/>
      <c r="I204" s="1274"/>
      <c r="J204" s="159" t="s">
        <v>3</v>
      </c>
      <c r="K204" s="46" t="s">
        <v>106</v>
      </c>
      <c r="L204" s="277"/>
      <c r="N204" s="372"/>
      <c r="O204" s="372"/>
      <c r="P204" s="372"/>
      <c r="Q204" s="373"/>
      <c r="R204" s="383">
        <f>IF(J204="☑",11,0)</f>
        <v>0</v>
      </c>
      <c r="S204" s="1366"/>
      <c r="T204" s="1266"/>
      <c r="U204" s="1266"/>
      <c r="V204" s="1266"/>
      <c r="W204" s="1266"/>
      <c r="X204" s="1266"/>
      <c r="Y204" s="1266"/>
      <c r="Z204" s="1267"/>
      <c r="AA204" s="159" t="s">
        <v>3</v>
      </c>
      <c r="AB204" s="46" t="s">
        <v>106</v>
      </c>
      <c r="AC204" s="277"/>
      <c r="AD204" s="48"/>
      <c r="AE204" s="372"/>
      <c r="AF204" s="372"/>
      <c r="AG204" s="372"/>
      <c r="AH204" s="373"/>
      <c r="AI204" s="383">
        <f>IF(AA204="☑",11,0)</f>
        <v>0</v>
      </c>
      <c r="AJ204" s="1450"/>
      <c r="AK204" s="205" t="s">
        <v>3</v>
      </c>
      <c r="AL204" s="46" t="s">
        <v>106</v>
      </c>
      <c r="AM204" s="277"/>
      <c r="AN204" s="48"/>
      <c r="AO204" s="372"/>
      <c r="AP204" s="372"/>
      <c r="AQ204" s="372"/>
      <c r="AR204" s="373"/>
      <c r="AS204" s="383">
        <f>IF(AK204="☑",11,0)</f>
        <v>0</v>
      </c>
      <c r="AT204" s="1032"/>
      <c r="AU204" s="1032"/>
      <c r="AV204" s="1032"/>
      <c r="AW204" s="1471"/>
      <c r="AX204" s="1472"/>
    </row>
    <row r="205" spans="1:50" ht="19.5" customHeight="1" x14ac:dyDescent="0.4">
      <c r="A205" s="1479"/>
      <c r="B205" s="1269"/>
      <c r="C205" s="1273"/>
      <c r="D205" s="1273"/>
      <c r="E205" s="1273"/>
      <c r="F205" s="1273"/>
      <c r="G205" s="1273"/>
      <c r="H205" s="1273"/>
      <c r="I205" s="1274"/>
      <c r="J205" s="370"/>
      <c r="K205" s="385" t="s">
        <v>109</v>
      </c>
      <c r="L205" s="277"/>
      <c r="N205" s="372"/>
      <c r="O205" s="372"/>
      <c r="P205" s="372"/>
      <c r="Q205" s="373"/>
      <c r="R205" s="663"/>
      <c r="S205" s="1366"/>
      <c r="T205" s="1266"/>
      <c r="U205" s="1266"/>
      <c r="V205" s="1266"/>
      <c r="W205" s="1266"/>
      <c r="X205" s="1266"/>
      <c r="Y205" s="1266"/>
      <c r="Z205" s="1267"/>
      <c r="AA205" s="370"/>
      <c r="AB205" s="385" t="s">
        <v>109</v>
      </c>
      <c r="AC205" s="277"/>
      <c r="AD205" s="48"/>
      <c r="AE205" s="372"/>
      <c r="AF205" s="372"/>
      <c r="AG205" s="372"/>
      <c r="AH205" s="373"/>
      <c r="AI205" s="663"/>
      <c r="AJ205" s="1450"/>
      <c r="AK205" s="376"/>
      <c r="AL205" s="385" t="s">
        <v>109</v>
      </c>
      <c r="AM205" s="277"/>
      <c r="AN205" s="48"/>
      <c r="AO205" s="372"/>
      <c r="AP205" s="372"/>
      <c r="AQ205" s="372"/>
      <c r="AR205" s="373"/>
      <c r="AS205" s="663"/>
      <c r="AT205" s="1032"/>
      <c r="AU205" s="1032"/>
      <c r="AV205" s="1032"/>
      <c r="AW205" s="1471"/>
      <c r="AX205" s="1472"/>
    </row>
    <row r="206" spans="1:50" ht="19.5" customHeight="1" x14ac:dyDescent="0.4">
      <c r="A206" s="1479"/>
      <c r="B206" s="1269"/>
      <c r="C206" s="1273"/>
      <c r="D206" s="1273"/>
      <c r="E206" s="1273"/>
      <c r="F206" s="1273"/>
      <c r="G206" s="1273"/>
      <c r="H206" s="1273"/>
      <c r="I206" s="1274"/>
      <c r="J206" s="370"/>
      <c r="K206" s="205" t="s">
        <v>3</v>
      </c>
      <c r="L206" s="409" t="s">
        <v>104</v>
      </c>
      <c r="M206" s="372"/>
      <c r="N206" s="372"/>
      <c r="O206" s="372"/>
      <c r="P206" s="372"/>
      <c r="Q206" s="373"/>
      <c r="R206" s="663"/>
      <c r="S206" s="1366"/>
      <c r="T206" s="1266"/>
      <c r="U206" s="1266"/>
      <c r="V206" s="1266"/>
      <c r="W206" s="1266"/>
      <c r="X206" s="1266"/>
      <c r="Y206" s="1266"/>
      <c r="Z206" s="1267"/>
      <c r="AA206" s="370"/>
      <c r="AB206" s="205" t="s">
        <v>3</v>
      </c>
      <c r="AC206" s="409" t="s">
        <v>104</v>
      </c>
      <c r="AD206" s="372"/>
      <c r="AE206" s="372"/>
      <c r="AF206" s="372"/>
      <c r="AG206" s="372"/>
      <c r="AH206" s="373"/>
      <c r="AI206" s="663"/>
      <c r="AJ206" s="1450"/>
      <c r="AK206" s="376"/>
      <c r="AL206" s="205" t="s">
        <v>3</v>
      </c>
      <c r="AM206" s="409" t="s">
        <v>104</v>
      </c>
      <c r="AN206" s="372"/>
      <c r="AO206" s="372"/>
      <c r="AP206" s="372"/>
      <c r="AQ206" s="372"/>
      <c r="AR206" s="373"/>
      <c r="AS206" s="663"/>
      <c r="AT206" s="1032"/>
      <c r="AU206" s="1032"/>
      <c r="AV206" s="1032"/>
      <c r="AW206" s="1471"/>
      <c r="AX206" s="1472"/>
    </row>
    <row r="207" spans="1:50" ht="19.5" customHeight="1" x14ac:dyDescent="0.4">
      <c r="A207" s="1479"/>
      <c r="B207" s="1269"/>
      <c r="C207" s="422"/>
      <c r="D207" s="422"/>
      <c r="E207" s="422"/>
      <c r="F207" s="422"/>
      <c r="G207" s="422"/>
      <c r="H207" s="422"/>
      <c r="I207" s="422"/>
      <c r="J207" s="370"/>
      <c r="K207" s="205" t="s">
        <v>3</v>
      </c>
      <c r="L207" s="409" t="s">
        <v>84</v>
      </c>
      <c r="N207" s="372"/>
      <c r="O207" s="372"/>
      <c r="P207" s="372"/>
      <c r="Q207" s="373"/>
      <c r="R207" s="663"/>
      <c r="S207" s="1366"/>
      <c r="T207" s="426"/>
      <c r="U207" s="426"/>
      <c r="V207" s="426"/>
      <c r="W207" s="426"/>
      <c r="X207" s="426"/>
      <c r="Y207" s="426"/>
      <c r="Z207" s="426"/>
      <c r="AA207" s="370"/>
      <c r="AB207" s="205" t="s">
        <v>3</v>
      </c>
      <c r="AC207" s="409" t="s">
        <v>84</v>
      </c>
      <c r="AD207" s="48"/>
      <c r="AE207" s="372"/>
      <c r="AF207" s="372"/>
      <c r="AG207" s="372"/>
      <c r="AH207" s="373"/>
      <c r="AI207" s="663"/>
      <c r="AJ207" s="1450"/>
      <c r="AK207" s="376"/>
      <c r="AL207" s="205" t="s">
        <v>3</v>
      </c>
      <c r="AM207" s="409" t="s">
        <v>84</v>
      </c>
      <c r="AN207" s="48"/>
      <c r="AO207" s="372"/>
      <c r="AP207" s="372"/>
      <c r="AQ207" s="372"/>
      <c r="AR207" s="373"/>
      <c r="AS207" s="663"/>
      <c r="AT207" s="1032"/>
      <c r="AU207" s="1032"/>
      <c r="AV207" s="1032"/>
      <c r="AW207" s="1471"/>
      <c r="AX207" s="1472"/>
    </row>
    <row r="208" spans="1:50" ht="19.5" customHeight="1" x14ac:dyDescent="0.4">
      <c r="A208" s="1479"/>
      <c r="B208" s="1269"/>
      <c r="C208" s="422"/>
      <c r="D208" s="1039" t="s">
        <v>162</v>
      </c>
      <c r="E208" s="1040"/>
      <c r="F208" s="1040"/>
      <c r="G208" s="1040"/>
      <c r="H208" s="1041"/>
      <c r="I208" s="422"/>
      <c r="J208" s="370"/>
      <c r="K208" s="205" t="s">
        <v>3</v>
      </c>
      <c r="L208" s="409" t="s">
        <v>105</v>
      </c>
      <c r="N208" s="372"/>
      <c r="O208" s="372"/>
      <c r="P208" s="372"/>
      <c r="Q208" s="373"/>
      <c r="R208" s="275"/>
      <c r="S208" s="1366"/>
      <c r="T208" s="426"/>
      <c r="U208" s="1039" t="s">
        <v>162</v>
      </c>
      <c r="V208" s="1040"/>
      <c r="W208" s="1040"/>
      <c r="X208" s="1040"/>
      <c r="Y208" s="1041"/>
      <c r="Z208" s="426"/>
      <c r="AA208" s="370"/>
      <c r="AB208" s="205" t="s">
        <v>3</v>
      </c>
      <c r="AC208" s="409" t="s">
        <v>105</v>
      </c>
      <c r="AD208" s="48"/>
      <c r="AE208" s="372"/>
      <c r="AF208" s="372"/>
      <c r="AG208" s="372"/>
      <c r="AH208" s="373"/>
      <c r="AI208" s="275"/>
      <c r="AJ208" s="1450"/>
      <c r="AK208" s="376"/>
      <c r="AL208" s="205" t="s">
        <v>3</v>
      </c>
      <c r="AM208" s="409" t="s">
        <v>105</v>
      </c>
      <c r="AN208" s="48"/>
      <c r="AO208" s="372"/>
      <c r="AP208" s="372"/>
      <c r="AQ208" s="372"/>
      <c r="AR208" s="373"/>
      <c r="AS208" s="275"/>
      <c r="AT208" s="1032"/>
      <c r="AU208" s="1032"/>
      <c r="AV208" s="1032"/>
      <c r="AW208" s="629"/>
      <c r="AX208" s="630"/>
    </row>
    <row r="209" spans="1:50" ht="19.5" customHeight="1" x14ac:dyDescent="0.4">
      <c r="A209" s="1479"/>
      <c r="B209" s="1269"/>
      <c r="C209" s="422"/>
      <c r="D209" s="1042"/>
      <c r="E209" s="1043"/>
      <c r="F209" s="1043"/>
      <c r="G209" s="1043"/>
      <c r="H209" s="1044"/>
      <c r="I209" s="422"/>
      <c r="J209" s="370"/>
      <c r="K209" s="205" t="s">
        <v>3</v>
      </c>
      <c r="L209" s="664" t="s">
        <v>92</v>
      </c>
      <c r="M209" s="483"/>
      <c r="N209" s="1243"/>
      <c r="O209" s="1244"/>
      <c r="P209" s="372"/>
      <c r="Q209" s="373"/>
      <c r="R209" s="374"/>
      <c r="S209" s="1366"/>
      <c r="T209" s="426"/>
      <c r="U209" s="1042"/>
      <c r="V209" s="1043"/>
      <c r="W209" s="1043"/>
      <c r="X209" s="1043"/>
      <c r="Y209" s="1044"/>
      <c r="Z209" s="426"/>
      <c r="AA209" s="370"/>
      <c r="AB209" s="205" t="s">
        <v>3</v>
      </c>
      <c r="AC209" s="664" t="s">
        <v>92</v>
      </c>
      <c r="AD209" s="483"/>
      <c r="AE209" s="1243"/>
      <c r="AF209" s="1244"/>
      <c r="AG209" s="372"/>
      <c r="AH209" s="373"/>
      <c r="AI209" s="374"/>
      <c r="AJ209" s="1450"/>
      <c r="AK209" s="376"/>
      <c r="AL209" s="205" t="s">
        <v>3</v>
      </c>
      <c r="AM209" s="664" t="s">
        <v>92</v>
      </c>
      <c r="AN209" s="483"/>
      <c r="AO209" s="1243"/>
      <c r="AP209" s="1244"/>
      <c r="AQ209" s="372"/>
      <c r="AR209" s="373"/>
      <c r="AS209" s="374"/>
      <c r="AT209" s="1032"/>
      <c r="AU209" s="1032"/>
      <c r="AV209" s="1032"/>
      <c r="AW209" s="1214"/>
      <c r="AX209" s="1215"/>
    </row>
    <row r="210" spans="1:50" ht="19.5" customHeight="1" x14ac:dyDescent="0.4">
      <c r="A210" s="1479"/>
      <c r="B210" s="1269"/>
      <c r="C210" s="492"/>
      <c r="D210" s="1045" t="s">
        <v>157</v>
      </c>
      <c r="E210" s="1046"/>
      <c r="F210" s="1046"/>
      <c r="G210" s="1046"/>
      <c r="H210" s="1047"/>
      <c r="I210" s="422"/>
      <c r="J210" s="301" t="s">
        <v>68</v>
      </c>
      <c r="K210" s="148"/>
      <c r="L210" s="398"/>
      <c r="M210" s="398"/>
      <c r="N210" s="148"/>
      <c r="O210" s="372"/>
      <c r="P210" s="517"/>
      <c r="Q210" s="373"/>
      <c r="R210" s="491"/>
      <c r="S210" s="1366"/>
      <c r="T210" s="493"/>
      <c r="U210" s="1045" t="s">
        <v>157</v>
      </c>
      <c r="V210" s="1046"/>
      <c r="W210" s="1046"/>
      <c r="X210" s="1046"/>
      <c r="Y210" s="1047"/>
      <c r="Z210" s="426"/>
      <c r="AA210" s="301" t="s">
        <v>68</v>
      </c>
      <c r="AB210" s="148"/>
      <c r="AC210" s="398"/>
      <c r="AD210" s="398"/>
      <c r="AE210" s="148"/>
      <c r="AF210" s="372"/>
      <c r="AG210" s="517"/>
      <c r="AH210" s="373"/>
      <c r="AI210" s="491"/>
      <c r="AJ210" s="1450"/>
      <c r="AK210" s="148" t="s">
        <v>77</v>
      </c>
      <c r="AL210" s="148"/>
      <c r="AM210" s="398"/>
      <c r="AN210" s="398"/>
      <c r="AO210" s="148"/>
      <c r="AP210" s="372"/>
      <c r="AQ210" s="517"/>
      <c r="AR210" s="373"/>
      <c r="AS210" s="491"/>
      <c r="AT210" s="1032"/>
      <c r="AU210" s="1032"/>
      <c r="AV210" s="1032"/>
      <c r="AW210" s="1216"/>
      <c r="AX210" s="1215"/>
    </row>
    <row r="211" spans="1:50" ht="19.5" customHeight="1" x14ac:dyDescent="0.4">
      <c r="A211" s="1479"/>
      <c r="B211" s="1269"/>
      <c r="C211" s="432"/>
      <c r="D211" s="1048"/>
      <c r="E211" s="1049"/>
      <c r="F211" s="1049"/>
      <c r="G211" s="1049"/>
      <c r="H211" s="1050"/>
      <c r="I211" s="422"/>
      <c r="J211" s="159" t="s">
        <v>3</v>
      </c>
      <c r="K211" s="409" t="s">
        <v>66</v>
      </c>
      <c r="L211" s="410"/>
      <c r="M211" s="410"/>
      <c r="N211" s="372"/>
      <c r="O211" s="372"/>
      <c r="P211" s="46"/>
      <c r="Q211" s="373"/>
      <c r="R211" s="412">
        <f>IF(R204=0,99,IF(AND(J211="☑",J212="☑"),99,IF(AND(J211="□",J212="□"),99,IF(J211="☑",1,2))))</f>
        <v>99</v>
      </c>
      <c r="S211" s="1366"/>
      <c r="T211" s="434"/>
      <c r="U211" s="1048"/>
      <c r="V211" s="1049"/>
      <c r="W211" s="1049"/>
      <c r="X211" s="1049"/>
      <c r="Y211" s="1050"/>
      <c r="Z211" s="426"/>
      <c r="AA211" s="159" t="s">
        <v>2</v>
      </c>
      <c r="AB211" s="409" t="s">
        <v>66</v>
      </c>
      <c r="AC211" s="410"/>
      <c r="AD211" s="410"/>
      <c r="AE211" s="372"/>
      <c r="AF211" s="372"/>
      <c r="AG211" s="46"/>
      <c r="AH211" s="373"/>
      <c r="AI211" s="412">
        <f>IF(AI204=0,99,IF(AND(AA211="☑",AA212="☑"),99,IF(AND(AA211="□",AA212="□"),99,IF(AA211="☑",1,2))))</f>
        <v>99</v>
      </c>
      <c r="AJ211" s="1450"/>
      <c r="AK211" s="205" t="s">
        <v>2</v>
      </c>
      <c r="AL211" s="409" t="s">
        <v>66</v>
      </c>
      <c r="AM211" s="410"/>
      <c r="AN211" s="410"/>
      <c r="AO211" s="372"/>
      <c r="AP211" s="372"/>
      <c r="AQ211" s="46"/>
      <c r="AR211" s="373"/>
      <c r="AS211" s="412">
        <f>IF(AS204=0,99,IF(AND(AK211="☑",AK212="☑"),99,IF(AND(AK211="□",AK212="□"),99,IF(AK211="☑",1,2))))</f>
        <v>99</v>
      </c>
      <c r="AT211" s="1032"/>
      <c r="AU211" s="1032"/>
      <c r="AV211" s="1032"/>
      <c r="AW211" s="1216"/>
      <c r="AX211" s="1215"/>
    </row>
    <row r="212" spans="1:50" ht="19.5" customHeight="1" x14ac:dyDescent="0.4">
      <c r="A212" s="1479"/>
      <c r="B212" s="1269"/>
      <c r="C212" s="436"/>
      <c r="D212" s="1045" t="s">
        <v>158</v>
      </c>
      <c r="E212" s="1051"/>
      <c r="F212" s="1051"/>
      <c r="G212" s="1051"/>
      <c r="H212" s="1052"/>
      <c r="I212" s="422"/>
      <c r="J212" s="159" t="s">
        <v>3</v>
      </c>
      <c r="K212" s="397" t="s">
        <v>67</v>
      </c>
      <c r="L212" s="398"/>
      <c r="M212" s="398"/>
      <c r="N212" s="46"/>
      <c r="O212" s="372"/>
      <c r="P212" s="372"/>
      <c r="Q212" s="373"/>
      <c r="R212" s="491"/>
      <c r="S212" s="1366"/>
      <c r="T212" s="438"/>
      <c r="U212" s="1045" t="s">
        <v>158</v>
      </c>
      <c r="V212" s="1051"/>
      <c r="W212" s="1051"/>
      <c r="X212" s="1051"/>
      <c r="Y212" s="1052"/>
      <c r="Z212" s="426"/>
      <c r="AA212" s="159" t="s">
        <v>3</v>
      </c>
      <c r="AB212" s="397" t="s">
        <v>67</v>
      </c>
      <c r="AC212" s="398"/>
      <c r="AD212" s="398"/>
      <c r="AE212" s="46"/>
      <c r="AF212" s="372"/>
      <c r="AG212" s="372"/>
      <c r="AH212" s="373"/>
      <c r="AI212" s="491"/>
      <c r="AJ212" s="1450"/>
      <c r="AK212" s="205" t="s">
        <v>3</v>
      </c>
      <c r="AL212" s="397" t="s">
        <v>67</v>
      </c>
      <c r="AM212" s="398"/>
      <c r="AN212" s="398"/>
      <c r="AO212" s="46"/>
      <c r="AP212" s="372"/>
      <c r="AQ212" s="372"/>
      <c r="AR212" s="373"/>
      <c r="AS212" s="491"/>
      <c r="AT212" s="1032"/>
      <c r="AU212" s="1032"/>
      <c r="AV212" s="1032"/>
      <c r="AW212" s="1216"/>
      <c r="AX212" s="1215"/>
    </row>
    <row r="213" spans="1:50" ht="19.5" customHeight="1" x14ac:dyDescent="0.15">
      <c r="A213" s="1479"/>
      <c r="B213" s="1269"/>
      <c r="C213" s="615"/>
      <c r="D213" s="1053"/>
      <c r="E213" s="1054"/>
      <c r="F213" s="1054"/>
      <c r="G213" s="1054"/>
      <c r="H213" s="1055"/>
      <c r="I213" s="422"/>
      <c r="J213" s="301" t="s">
        <v>222</v>
      </c>
      <c r="K213" s="148"/>
      <c r="L213" s="303"/>
      <c r="M213" s="148"/>
      <c r="N213" s="372"/>
      <c r="O213" s="570"/>
      <c r="P213" s="372"/>
      <c r="Q213" s="373"/>
      <c r="R213" s="491"/>
      <c r="S213" s="1366"/>
      <c r="T213" s="616"/>
      <c r="U213" s="1053"/>
      <c r="V213" s="1054"/>
      <c r="W213" s="1054"/>
      <c r="X213" s="1054"/>
      <c r="Y213" s="1055"/>
      <c r="Z213" s="426"/>
      <c r="AA213" s="301" t="s">
        <v>222</v>
      </c>
      <c r="AB213" s="148"/>
      <c r="AC213" s="303"/>
      <c r="AD213" s="148"/>
      <c r="AE213" s="627"/>
      <c r="AF213" s="665"/>
      <c r="AG213" s="372"/>
      <c r="AH213" s="373"/>
      <c r="AI213" s="491"/>
      <c r="AJ213" s="1450"/>
      <c r="AK213" s="148" t="s">
        <v>222</v>
      </c>
      <c r="AL213" s="148"/>
      <c r="AM213" s="303"/>
      <c r="AN213" s="148"/>
      <c r="AO213" s="372"/>
      <c r="AP213" s="570" t="str">
        <f>IF(AP214="","",IFERROR(IF(DATEDIF(AP214,$K$14,"M")&lt;6,"レポート記入日から6ヵ月未満になっていませんか？",""),""))</f>
        <v/>
      </c>
      <c r="AQ213" s="372"/>
      <c r="AR213" s="373"/>
      <c r="AS213" s="491"/>
      <c r="AT213" s="1032"/>
      <c r="AU213" s="1032"/>
      <c r="AV213" s="1032"/>
      <c r="AW213" s="1216"/>
      <c r="AX213" s="1215"/>
    </row>
    <row r="214" spans="1:50" ht="19.5" customHeight="1" x14ac:dyDescent="0.4">
      <c r="A214" s="1479"/>
      <c r="B214" s="1269"/>
      <c r="C214" s="537"/>
      <c r="D214" s="537"/>
      <c r="E214" s="537"/>
      <c r="F214" s="537"/>
      <c r="G214" s="537"/>
      <c r="H214" s="537"/>
      <c r="I214" s="537"/>
      <c r="J214" s="156" t="s">
        <v>3</v>
      </c>
      <c r="K214" s="428" t="s">
        <v>735</v>
      </c>
      <c r="M214" s="303"/>
      <c r="N214" s="429" t="s">
        <v>72</v>
      </c>
      <c r="O214" s="191"/>
      <c r="P214" s="372"/>
      <c r="Q214" s="373"/>
      <c r="R214" s="412">
        <f>IF(R204=0,99,IF(AND(J214="☑",J215="☑"),99,IF(AND(J214="□",J215="□"),99,IF(J214="☑",1,3))))</f>
        <v>99</v>
      </c>
      <c r="S214" s="1366"/>
      <c r="T214" s="540"/>
      <c r="U214" s="540"/>
      <c r="V214" s="540"/>
      <c r="W214" s="540"/>
      <c r="X214" s="540"/>
      <c r="Y214" s="540"/>
      <c r="Z214" s="540"/>
      <c r="AA214" s="156" t="s">
        <v>2</v>
      </c>
      <c r="AB214" s="428" t="s">
        <v>765</v>
      </c>
      <c r="AC214" s="48"/>
      <c r="AD214" s="303"/>
      <c r="AE214" s="429" t="s">
        <v>72</v>
      </c>
      <c r="AF214" s="191"/>
      <c r="AG214" s="372"/>
      <c r="AH214" s="373"/>
      <c r="AI214" s="412">
        <f>IF(AI204=0,99,IF(AND(AA214="☑",AA215="☑"),99,IF(AND(AA214="□",AA215="□"),99,IF(AA214="☑",1,3))))</f>
        <v>99</v>
      </c>
      <c r="AJ214" s="1450"/>
      <c r="AK214" s="202" t="s">
        <v>2</v>
      </c>
      <c r="AL214" s="428" t="s">
        <v>765</v>
      </c>
      <c r="AM214" s="48"/>
      <c r="AN214" s="303"/>
      <c r="AO214" s="429" t="s">
        <v>72</v>
      </c>
      <c r="AP214" s="191"/>
      <c r="AQ214" s="372"/>
      <c r="AR214" s="373"/>
      <c r="AS214" s="412">
        <f>IF(AS204=0,99,IF(AND(AK214="☑",AK215="☑"),99,IF(AND(AK214="□",AK215="□"),99,IF(AK214="☑",1,3))))</f>
        <v>99</v>
      </c>
      <c r="AT214" s="1032"/>
      <c r="AU214" s="1032"/>
      <c r="AV214" s="1032"/>
      <c r="AW214" s="1216"/>
      <c r="AX214" s="1215"/>
    </row>
    <row r="215" spans="1:50" ht="19.5" customHeight="1" x14ac:dyDescent="0.4">
      <c r="A215" s="1479"/>
      <c r="B215" s="1269"/>
      <c r="C215" s="537"/>
      <c r="D215" s="537"/>
      <c r="E215" s="537"/>
      <c r="F215" s="537"/>
      <c r="G215" s="537"/>
      <c r="H215" s="537"/>
      <c r="I215" s="537"/>
      <c r="J215" s="156" t="s">
        <v>3</v>
      </c>
      <c r="K215" s="428" t="s">
        <v>734</v>
      </c>
      <c r="L215" s="303"/>
      <c r="M215" s="303"/>
      <c r="N215" s="435" t="s">
        <v>837</v>
      </c>
      <c r="O215" s="148"/>
      <c r="P215" s="372"/>
      <c r="Q215" s="373"/>
      <c r="R215" s="275"/>
      <c r="S215" s="1366"/>
      <c r="T215" s="540"/>
      <c r="U215" s="540"/>
      <c r="V215" s="540"/>
      <c r="W215" s="540"/>
      <c r="X215" s="540"/>
      <c r="Y215" s="540"/>
      <c r="Z215" s="540"/>
      <c r="AA215" s="156" t="s">
        <v>3</v>
      </c>
      <c r="AB215" s="428" t="s">
        <v>766</v>
      </c>
      <c r="AC215" s="303"/>
      <c r="AD215" s="303"/>
      <c r="AE215" s="494" t="s">
        <v>1071</v>
      </c>
      <c r="AF215" s="148"/>
      <c r="AG215" s="372"/>
      <c r="AH215" s="373"/>
      <c r="AI215" s="375"/>
      <c r="AJ215" s="1450"/>
      <c r="AK215" s="202" t="s">
        <v>3</v>
      </c>
      <c r="AL215" s="428" t="s">
        <v>766</v>
      </c>
      <c r="AM215" s="303"/>
      <c r="AN215" s="303"/>
      <c r="AO215" s="494" t="s">
        <v>166</v>
      </c>
      <c r="AP215" s="148"/>
      <c r="AQ215" s="372"/>
      <c r="AR215" s="373"/>
      <c r="AS215" s="375"/>
      <c r="AT215" s="1032"/>
      <c r="AU215" s="1032"/>
      <c r="AV215" s="1032"/>
      <c r="AW215" s="1216"/>
      <c r="AX215" s="1215"/>
    </row>
    <row r="216" spans="1:50" ht="19.5" customHeight="1" x14ac:dyDescent="0.4">
      <c r="A216" s="1479"/>
      <c r="B216" s="1269"/>
      <c r="C216" s="537"/>
      <c r="D216" s="537"/>
      <c r="E216" s="537"/>
      <c r="F216" s="537"/>
      <c r="G216" s="537"/>
      <c r="H216" s="537"/>
      <c r="I216" s="537"/>
      <c r="J216" s="370"/>
      <c r="K216" s="428"/>
      <c r="L216" s="303"/>
      <c r="M216" s="303"/>
      <c r="N216" s="148"/>
      <c r="O216" s="304"/>
      <c r="P216" s="372"/>
      <c r="Q216" s="373"/>
      <c r="R216" s="275"/>
      <c r="S216" s="1366"/>
      <c r="T216" s="540"/>
      <c r="U216" s="540"/>
      <c r="V216" s="540"/>
      <c r="W216" s="540"/>
      <c r="X216" s="540"/>
      <c r="Y216" s="540"/>
      <c r="Z216" s="540"/>
      <c r="AA216" s="370"/>
      <c r="AB216" s="428"/>
      <c r="AC216" s="303"/>
      <c r="AD216" s="303"/>
      <c r="AE216" s="148"/>
      <c r="AF216" s="304"/>
      <c r="AG216" s="372"/>
      <c r="AH216" s="373"/>
      <c r="AI216" s="375"/>
      <c r="AJ216" s="1450"/>
      <c r="AK216" s="376"/>
      <c r="AL216" s="428"/>
      <c r="AM216" s="303"/>
      <c r="AN216" s="303"/>
      <c r="AO216" s="148"/>
      <c r="AP216" s="304"/>
      <c r="AQ216" s="372"/>
      <c r="AR216" s="373"/>
      <c r="AS216" s="375"/>
      <c r="AT216" s="1032"/>
      <c r="AU216" s="1032"/>
      <c r="AV216" s="1032"/>
      <c r="AW216" s="1216"/>
      <c r="AX216" s="1215"/>
    </row>
    <row r="217" spans="1:50" ht="19.5" customHeight="1" x14ac:dyDescent="0.3">
      <c r="A217" s="1479"/>
      <c r="B217" s="1269"/>
      <c r="C217" s="537"/>
      <c r="D217" s="537"/>
      <c r="E217" s="537"/>
      <c r="F217" s="537"/>
      <c r="G217" s="537"/>
      <c r="H217" s="537"/>
      <c r="I217" s="537"/>
      <c r="J217" s="439" t="s">
        <v>73</v>
      </c>
      <c r="K217" s="646"/>
      <c r="L217" s="302"/>
      <c r="M217" s="303"/>
      <c r="N217" s="148"/>
      <c r="O217" s="304"/>
      <c r="P217" s="304"/>
      <c r="Q217" s="305" t="str">
        <f>IF(ISNUMBER(Q218),"","必要項目が正しく選択されていません")</f>
        <v/>
      </c>
      <c r="R217" s="572"/>
      <c r="S217" s="1366"/>
      <c r="T217" s="540"/>
      <c r="U217" s="540"/>
      <c r="V217" s="540"/>
      <c r="W217" s="540"/>
      <c r="X217" s="540"/>
      <c r="Y217" s="540"/>
      <c r="Z217" s="540"/>
      <c r="AA217" s="439" t="s">
        <v>204</v>
      </c>
      <c r="AB217" s="646"/>
      <c r="AC217" s="302"/>
      <c r="AD217" s="303"/>
      <c r="AE217" s="148"/>
      <c r="AF217" s="304"/>
      <c r="AG217" s="304"/>
      <c r="AH217" s="305" t="str">
        <f>IF(ISNUMBER(AH218),"","必要項目が正しく選択されていません")</f>
        <v/>
      </c>
      <c r="AI217" s="573"/>
      <c r="AJ217" s="1450"/>
      <c r="AK217" s="441" t="s">
        <v>73</v>
      </c>
      <c r="AL217" s="646"/>
      <c r="AM217" s="302"/>
      <c r="AN217" s="303"/>
      <c r="AO217" s="148"/>
      <c r="AP217" s="304"/>
      <c r="AQ217" s="304"/>
      <c r="AR217" s="305" t="str">
        <f>IF(ISNUMBER(AR218),"","必要項目が正しく選択されていません")</f>
        <v/>
      </c>
      <c r="AS217" s="573"/>
      <c r="AT217" s="1032"/>
      <c r="AU217" s="1032"/>
      <c r="AV217" s="1032"/>
      <c r="AW217" s="1216"/>
      <c r="AX217" s="1215"/>
    </row>
    <row r="218" spans="1:50" ht="40.5" customHeight="1" x14ac:dyDescent="0.25">
      <c r="A218" s="1479"/>
      <c r="B218" s="1269"/>
      <c r="C218" s="537"/>
      <c r="D218" s="537"/>
      <c r="E218" s="537"/>
      <c r="F218" s="537"/>
      <c r="G218" s="537"/>
      <c r="H218" s="537"/>
      <c r="I218" s="537"/>
      <c r="J218" s="370"/>
      <c r="K218" s="1020"/>
      <c r="L218" s="1020"/>
      <c r="M218" s="1020"/>
      <c r="N218" s="1020"/>
      <c r="O218" s="1020"/>
      <c r="P218" s="304"/>
      <c r="Q218" s="445">
        <f>IF(J202="☑",1,IF(AND(R204=11,OR(R211=99,R214=99)),"error",IF(AND(R204=11,R211=1,R214=1),3,IF(AND(R204=11,R211=1,R214=2),2,IF(AND(R204=11,R211=2,R214=1),2,IF(AND(R204=11,R211=2,R214=2),2,1))))))</f>
        <v>1</v>
      </c>
      <c r="R218" s="575"/>
      <c r="S218" s="1366"/>
      <c r="T218" s="540"/>
      <c r="U218" s="540"/>
      <c r="V218" s="540"/>
      <c r="W218" s="540"/>
      <c r="X218" s="540"/>
      <c r="Y218" s="540"/>
      <c r="Z218" s="540"/>
      <c r="AA218" s="370"/>
      <c r="AB218" s="1020"/>
      <c r="AC218" s="1020"/>
      <c r="AD218" s="1020"/>
      <c r="AE218" s="1020"/>
      <c r="AF218" s="1020"/>
      <c r="AG218" s="304"/>
      <c r="AH218" s="309">
        <f>IF(AA201="☑",Q218,IF(AA202="☑",1,IF(AND(AI204=11,OR(AI211=99,AI214=99)),"error",IF(AND(AI204=11,AI211=1,AI214=1),3,IF(AND(AI204=11,AI211=1,AI214=2),2,IF(AND(AI204=11,AI211=2,AI214=1),2,IF(AND(AI204=11,AI211=2,AI214=2),2,1)))))))</f>
        <v>1</v>
      </c>
      <c r="AI218" s="575"/>
      <c r="AJ218" s="1450"/>
      <c r="AK218" s="376"/>
      <c r="AL218" s="1020"/>
      <c r="AM218" s="1020"/>
      <c r="AN218" s="1020"/>
      <c r="AO218" s="1020"/>
      <c r="AP218" s="1020"/>
      <c r="AQ218" s="304"/>
      <c r="AR218" s="309">
        <f>IF(AK201="☑",Q218,IF(AN201="☑",AH218,IF(AK202="☑",1,IF(AND(AS204=11,OR(AS211=99,AS214=99)),"error",IF(AND(AS204=11,AS211=1,AS214=1),3,IF(AND(AS204=11,AS211=1,AS214=2),2,IF(AND(AS204=11,AS211=2,AS214=1),2,IF(AND(AS204=11,AS211=2,AS214=2),2,1))))))))</f>
        <v>1</v>
      </c>
      <c r="AS218" s="575"/>
      <c r="AT218" s="1032"/>
      <c r="AU218" s="1032"/>
      <c r="AV218" s="1032"/>
      <c r="AW218" s="287"/>
      <c r="AX218" s="288"/>
    </row>
    <row r="219" spans="1:50" ht="16.5" customHeight="1" x14ac:dyDescent="0.15">
      <c r="A219" s="1479"/>
      <c r="B219" s="1270"/>
      <c r="C219" s="537"/>
      <c r="D219" s="537"/>
      <c r="E219" s="537"/>
      <c r="F219" s="537"/>
      <c r="G219" s="537"/>
      <c r="H219" s="537"/>
      <c r="I219" s="537"/>
      <c r="J219" s="370"/>
      <c r="K219" s="666"/>
      <c r="L219" s="667"/>
      <c r="M219" s="377"/>
      <c r="N219" s="377"/>
      <c r="O219" s="377"/>
      <c r="P219" s="377"/>
      <c r="Q219" s="668" t="s">
        <v>1</v>
      </c>
      <c r="R219" s="467"/>
      <c r="S219" s="1367"/>
      <c r="T219" s="540"/>
      <c r="U219" s="540"/>
      <c r="V219" s="540"/>
      <c r="W219" s="540"/>
      <c r="X219" s="540"/>
      <c r="Y219" s="540"/>
      <c r="Z219" s="540"/>
      <c r="AA219" s="370"/>
      <c r="AB219" s="666"/>
      <c r="AC219" s="667"/>
      <c r="AD219" s="377"/>
      <c r="AE219" s="377"/>
      <c r="AF219" s="377"/>
      <c r="AG219" s="377"/>
      <c r="AH219" s="669" t="s">
        <v>1</v>
      </c>
      <c r="AI219" s="467"/>
      <c r="AJ219" s="1451"/>
      <c r="AK219" s="376"/>
      <c r="AL219" s="666"/>
      <c r="AM219" s="667"/>
      <c r="AN219" s="377"/>
      <c r="AO219" s="377"/>
      <c r="AP219" s="377"/>
      <c r="AQ219" s="377"/>
      <c r="AR219" s="669" t="s">
        <v>1</v>
      </c>
      <c r="AS219" s="467"/>
      <c r="AT219" s="1033"/>
      <c r="AU219" s="1033"/>
      <c r="AV219" s="1033"/>
      <c r="AW219" s="635"/>
      <c r="AX219" s="636"/>
    </row>
    <row r="220" spans="1:50" ht="29.25" customHeight="1" x14ac:dyDescent="0.15">
      <c r="A220" s="1479"/>
      <c r="B220" s="1275" t="s">
        <v>59</v>
      </c>
      <c r="C220" s="1292" t="s">
        <v>1077</v>
      </c>
      <c r="D220" s="1293"/>
      <c r="E220" s="1293"/>
      <c r="F220" s="1293"/>
      <c r="G220" s="1293"/>
      <c r="H220" s="1293"/>
      <c r="I220" s="1294"/>
      <c r="J220" s="608"/>
      <c r="K220" s="670"/>
      <c r="L220" s="507"/>
      <c r="M220" s="507"/>
      <c r="N220" s="507"/>
      <c r="O220" s="507"/>
      <c r="P220" s="507"/>
      <c r="Q220" s="582"/>
      <c r="R220" s="671"/>
      <c r="S220" s="1286" t="s">
        <v>59</v>
      </c>
      <c r="T220" s="1289" t="s">
        <v>1077</v>
      </c>
      <c r="U220" s="1290"/>
      <c r="V220" s="1290"/>
      <c r="W220" s="1290"/>
      <c r="X220" s="1290"/>
      <c r="Y220" s="1290"/>
      <c r="Z220" s="1291"/>
      <c r="AA220" s="166" t="s">
        <v>2</v>
      </c>
      <c r="AB220" s="586" t="s">
        <v>167</v>
      </c>
      <c r="AC220" s="326"/>
      <c r="AD220" s="326"/>
      <c r="AE220" s="326"/>
      <c r="AF220" s="326"/>
      <c r="AG220" s="326"/>
      <c r="AH220" s="609"/>
      <c r="AI220" s="672"/>
      <c r="AJ220" s="1386" t="s">
        <v>242</v>
      </c>
      <c r="AK220" s="164" t="s">
        <v>3</v>
      </c>
      <c r="AL220" s="586" t="s">
        <v>167</v>
      </c>
      <c r="AM220" s="327"/>
      <c r="AN220" s="169" t="s">
        <v>2</v>
      </c>
      <c r="AO220" s="587" t="s">
        <v>190</v>
      </c>
      <c r="AP220" s="326"/>
      <c r="AQ220" s="326"/>
      <c r="AR220" s="609"/>
      <c r="AS220" s="672"/>
      <c r="AT220" s="514"/>
      <c r="AU220" s="514"/>
      <c r="AV220" s="611"/>
      <c r="AW220" s="638"/>
      <c r="AX220" s="639"/>
    </row>
    <row r="221" spans="1:50" ht="29.25" customHeight="1" x14ac:dyDescent="0.4">
      <c r="A221" s="1479"/>
      <c r="B221" s="1487"/>
      <c r="C221" s="1273"/>
      <c r="D221" s="1273"/>
      <c r="E221" s="1273"/>
      <c r="F221" s="1273"/>
      <c r="G221" s="1273"/>
      <c r="H221" s="1273"/>
      <c r="I221" s="1274"/>
      <c r="J221" s="161" t="s">
        <v>3</v>
      </c>
      <c r="K221" s="640" t="str">
        <f>IF(K13="銀の認定【新規】","取組無し、または添付資料無し（初回のみ　※添付資料ない場合は採点対象外）","取組無し")</f>
        <v>取組無し</v>
      </c>
      <c r="L221" s="641"/>
      <c r="M221" s="662"/>
      <c r="N221" s="642"/>
      <c r="O221" s="642"/>
      <c r="P221" s="642"/>
      <c r="Q221" s="643"/>
      <c r="R221" s="374"/>
      <c r="S221" s="1287"/>
      <c r="T221" s="1266"/>
      <c r="U221" s="1266"/>
      <c r="V221" s="1266"/>
      <c r="W221" s="1266"/>
      <c r="X221" s="1266"/>
      <c r="Y221" s="1266"/>
      <c r="Z221" s="1267"/>
      <c r="AA221" s="161" t="s">
        <v>3</v>
      </c>
      <c r="AB221" s="640" t="str">
        <f>IF(K13="銀の認定【新規】","取組無し、または添付資料無し（初回のみ　※添付資料ない場合は採点対象外）","取組無し")</f>
        <v>取組無し</v>
      </c>
      <c r="AC221" s="641"/>
      <c r="AD221" s="662"/>
      <c r="AE221" s="642"/>
      <c r="AF221" s="642"/>
      <c r="AG221" s="642"/>
      <c r="AH221" s="643"/>
      <c r="AI221" s="375"/>
      <c r="AJ221" s="1452"/>
      <c r="AK221" s="172" t="s">
        <v>3</v>
      </c>
      <c r="AL221" s="644" t="str">
        <f>IF(K13="銀の認定【新規】","取組無し、または添付資料無し（初回のみ　※添付資料ない場合は採点対象外）","取組無し")</f>
        <v>取組無し</v>
      </c>
      <c r="AM221" s="673"/>
      <c r="AN221" s="134"/>
      <c r="AO221" s="674"/>
      <c r="AP221" s="674"/>
      <c r="AQ221" s="674"/>
      <c r="AR221" s="675"/>
      <c r="AS221" s="375"/>
      <c r="AT221" s="1032">
        <f>Q238</f>
        <v>1</v>
      </c>
      <c r="AU221" s="1032" t="str">
        <f>IF(S19="□","",AH238)</f>
        <v/>
      </c>
      <c r="AV221" s="1032" t="str">
        <f>IF(AJ19="□","",AR238)</f>
        <v/>
      </c>
      <c r="AW221" s="1238" t="s">
        <v>368</v>
      </c>
      <c r="AX221" s="1239"/>
    </row>
    <row r="222" spans="1:50" ht="19.5" customHeight="1" x14ac:dyDescent="0.4">
      <c r="A222" s="1479"/>
      <c r="B222" s="1487"/>
      <c r="C222" s="1273"/>
      <c r="D222" s="1273"/>
      <c r="E222" s="1273"/>
      <c r="F222" s="1273"/>
      <c r="G222" s="1273"/>
      <c r="H222" s="1273"/>
      <c r="I222" s="1274"/>
      <c r="J222" s="1056" t="s">
        <v>71</v>
      </c>
      <c r="K222" s="1056"/>
      <c r="L222" s="1056"/>
      <c r="N222" s="372"/>
      <c r="O222" s="372"/>
      <c r="P222" s="372"/>
      <c r="Q222" s="373"/>
      <c r="R222" s="275"/>
      <c r="S222" s="1287"/>
      <c r="T222" s="1266"/>
      <c r="U222" s="1266"/>
      <c r="V222" s="1266"/>
      <c r="W222" s="1266"/>
      <c r="X222" s="1266"/>
      <c r="Y222" s="1266"/>
      <c r="Z222" s="1267"/>
      <c r="AA222" s="1056" t="s">
        <v>71</v>
      </c>
      <c r="AB222" s="1056"/>
      <c r="AC222" s="1056"/>
      <c r="AD222" s="48"/>
      <c r="AE222" s="372"/>
      <c r="AF222" s="372"/>
      <c r="AG222" s="372"/>
      <c r="AH222" s="373"/>
      <c r="AI222" s="375"/>
      <c r="AJ222" s="1452"/>
      <c r="AK222" s="1056" t="s">
        <v>71</v>
      </c>
      <c r="AL222" s="1056"/>
      <c r="AM222" s="1056"/>
      <c r="AN222" s="48"/>
      <c r="AO222" s="372"/>
      <c r="AP222" s="372"/>
      <c r="AQ222" s="372"/>
      <c r="AR222" s="373"/>
      <c r="AS222" s="375"/>
      <c r="AT222" s="1032"/>
      <c r="AU222" s="1032"/>
      <c r="AV222" s="1032"/>
      <c r="AW222" s="1220" t="s">
        <v>677</v>
      </c>
      <c r="AX222" s="1221"/>
    </row>
    <row r="223" spans="1:50" ht="19.5" customHeight="1" x14ac:dyDescent="0.4">
      <c r="A223" s="1479"/>
      <c r="B223" s="1487"/>
      <c r="C223" s="1273"/>
      <c r="D223" s="1273"/>
      <c r="E223" s="1273"/>
      <c r="F223" s="1273"/>
      <c r="G223" s="1273"/>
      <c r="H223" s="1273"/>
      <c r="I223" s="1274"/>
      <c r="J223" s="202" t="s">
        <v>3</v>
      </c>
      <c r="K223" s="46" t="s">
        <v>145</v>
      </c>
      <c r="L223" s="568"/>
      <c r="M223" s="568"/>
      <c r="N223" s="372"/>
      <c r="O223" s="372"/>
      <c r="P223" s="372"/>
      <c r="Q223" s="373"/>
      <c r="R223" s="383">
        <f>IF(J223="☑",11,0)</f>
        <v>0</v>
      </c>
      <c r="S223" s="1287"/>
      <c r="T223" s="1266"/>
      <c r="U223" s="1266"/>
      <c r="V223" s="1266"/>
      <c r="W223" s="1266"/>
      <c r="X223" s="1266"/>
      <c r="Y223" s="1266"/>
      <c r="Z223" s="1267"/>
      <c r="AA223" s="202" t="s">
        <v>3</v>
      </c>
      <c r="AB223" s="46" t="s">
        <v>145</v>
      </c>
      <c r="AC223" s="568"/>
      <c r="AD223" s="568"/>
      <c r="AE223" s="372"/>
      <c r="AF223" s="372"/>
      <c r="AG223" s="372"/>
      <c r="AH223" s="373"/>
      <c r="AI223" s="383">
        <f>IF(AA223="☑",11,0)</f>
        <v>0</v>
      </c>
      <c r="AJ223" s="1452"/>
      <c r="AK223" s="202" t="s">
        <v>2</v>
      </c>
      <c r="AL223" s="46" t="s">
        <v>145</v>
      </c>
      <c r="AM223" s="568"/>
      <c r="AN223" s="568"/>
      <c r="AO223" s="372"/>
      <c r="AP223" s="372"/>
      <c r="AQ223" s="372"/>
      <c r="AR223" s="373"/>
      <c r="AS223" s="383">
        <f>IF(AK223="☑",11,0)</f>
        <v>11</v>
      </c>
      <c r="AT223" s="1032"/>
      <c r="AU223" s="1032"/>
      <c r="AV223" s="1032"/>
      <c r="AW223" s="1222"/>
      <c r="AX223" s="1223"/>
    </row>
    <row r="224" spans="1:50" ht="19.5" customHeight="1" x14ac:dyDescent="0.4">
      <c r="A224" s="1479"/>
      <c r="B224" s="1487"/>
      <c r="C224" s="1273"/>
      <c r="D224" s="1273"/>
      <c r="E224" s="1273"/>
      <c r="F224" s="1273"/>
      <c r="G224" s="1273"/>
      <c r="H224" s="1273"/>
      <c r="I224" s="1274"/>
      <c r="J224" s="202" t="s">
        <v>3</v>
      </c>
      <c r="K224" s="46" t="s">
        <v>146</v>
      </c>
      <c r="M224" s="372"/>
      <c r="N224" s="372"/>
      <c r="O224" s="372"/>
      <c r="P224" s="372"/>
      <c r="Q224" s="373"/>
      <c r="R224" s="491">
        <f>IF(J224="□",0,IF(AND(J224="☑",K227="□"),999,IF(AND(J224="☑",K226="☑",K227="☑"),11,IF(AND(J224="☑",K226="□",K227="☑"),12))))</f>
        <v>0</v>
      </c>
      <c r="S224" s="1287"/>
      <c r="T224" s="1266"/>
      <c r="U224" s="1266"/>
      <c r="V224" s="1266"/>
      <c r="W224" s="1266"/>
      <c r="X224" s="1266"/>
      <c r="Y224" s="1266"/>
      <c r="Z224" s="1267"/>
      <c r="AA224" s="202" t="s">
        <v>3</v>
      </c>
      <c r="AB224" s="46" t="s">
        <v>146</v>
      </c>
      <c r="AC224" s="48"/>
      <c r="AD224" s="372"/>
      <c r="AE224" s="372"/>
      <c r="AF224" s="372"/>
      <c r="AG224" s="372"/>
      <c r="AH224" s="373"/>
      <c r="AI224" s="491">
        <f>IF(AA224="□",0,IF(AND(AA224="☑",AB227="□"),999,IF(AND(AA224="☑",AB226="☑",AB227="☑"),11,IF(AND(AA224="☑",AB226="□",AB227="☑"),12))))</f>
        <v>0</v>
      </c>
      <c r="AJ224" s="1452"/>
      <c r="AK224" s="202" t="s">
        <v>3</v>
      </c>
      <c r="AL224" s="46" t="s">
        <v>146</v>
      </c>
      <c r="AM224" s="48"/>
      <c r="AN224" s="372"/>
      <c r="AO224" s="372"/>
      <c r="AP224" s="372"/>
      <c r="AQ224" s="372"/>
      <c r="AR224" s="373"/>
      <c r="AS224" s="491">
        <f>IF(AK224="□",0,IF(AND(AK224="☑",AL227="□"),999,IF(AND(AK224="☑",AL226="☑",AL227="☑"),11,IF(AND(AK224="☑",AL226="□",AL227="☑"),12))))</f>
        <v>0</v>
      </c>
      <c r="AT224" s="1032"/>
      <c r="AU224" s="1032"/>
      <c r="AV224" s="1032"/>
      <c r="AW224" s="1222"/>
      <c r="AX224" s="1223"/>
    </row>
    <row r="225" spans="1:50" ht="19.5" customHeight="1" x14ac:dyDescent="0.4">
      <c r="A225" s="1479"/>
      <c r="B225" s="1487"/>
      <c r="C225" s="1273"/>
      <c r="D225" s="1273"/>
      <c r="E225" s="1273"/>
      <c r="F225" s="1273"/>
      <c r="G225" s="1273"/>
      <c r="H225" s="1273"/>
      <c r="I225" s="1274"/>
      <c r="J225" s="376"/>
      <c r="K225" s="385" t="s">
        <v>148</v>
      </c>
      <c r="N225" s="372"/>
      <c r="O225" s="372"/>
      <c r="P225" s="372"/>
      <c r="Q225" s="373"/>
      <c r="R225" s="275"/>
      <c r="S225" s="1287"/>
      <c r="T225" s="1266"/>
      <c r="U225" s="1266"/>
      <c r="V225" s="1266"/>
      <c r="W225" s="1266"/>
      <c r="X225" s="1266"/>
      <c r="Y225" s="1266"/>
      <c r="Z225" s="1267"/>
      <c r="AA225" s="376"/>
      <c r="AB225" s="385" t="s">
        <v>148</v>
      </c>
      <c r="AC225" s="48"/>
      <c r="AD225" s="48"/>
      <c r="AE225" s="372"/>
      <c r="AF225" s="372"/>
      <c r="AG225" s="372"/>
      <c r="AH225" s="373"/>
      <c r="AI225" s="275"/>
      <c r="AJ225" s="1452"/>
      <c r="AK225" s="376"/>
      <c r="AL225" s="385" t="s">
        <v>148</v>
      </c>
      <c r="AM225" s="48"/>
      <c r="AN225" s="48"/>
      <c r="AO225" s="372"/>
      <c r="AP225" s="372"/>
      <c r="AQ225" s="372"/>
      <c r="AR225" s="373"/>
      <c r="AS225" s="275"/>
      <c r="AT225" s="1032"/>
      <c r="AU225" s="1032"/>
      <c r="AV225" s="1032"/>
      <c r="AW225" s="1222"/>
      <c r="AX225" s="1223"/>
    </row>
    <row r="226" spans="1:50" ht="19.5" customHeight="1" x14ac:dyDescent="0.4">
      <c r="A226" s="1479"/>
      <c r="B226" s="1487"/>
      <c r="C226" s="563"/>
      <c r="D226" s="563"/>
      <c r="E226" s="563"/>
      <c r="F226" s="563"/>
      <c r="G226" s="563"/>
      <c r="H226" s="563"/>
      <c r="I226" s="564"/>
      <c r="J226" s="376"/>
      <c r="K226" s="202" t="s">
        <v>3</v>
      </c>
      <c r="L226" s="397" t="s">
        <v>147</v>
      </c>
      <c r="N226" s="372"/>
      <c r="O226" s="372"/>
      <c r="P226" s="372"/>
      <c r="Q226" s="373"/>
      <c r="R226" s="275"/>
      <c r="S226" s="1287"/>
      <c r="T226" s="565"/>
      <c r="U226" s="565"/>
      <c r="V226" s="565"/>
      <c r="W226" s="565"/>
      <c r="X226" s="565"/>
      <c r="Y226" s="565"/>
      <c r="Z226" s="566"/>
      <c r="AA226" s="376"/>
      <c r="AB226" s="202" t="s">
        <v>2</v>
      </c>
      <c r="AC226" s="397" t="s">
        <v>147</v>
      </c>
      <c r="AD226" s="48"/>
      <c r="AE226" s="372"/>
      <c r="AF226" s="372"/>
      <c r="AG226" s="372"/>
      <c r="AH226" s="373"/>
      <c r="AI226" s="275"/>
      <c r="AJ226" s="1452"/>
      <c r="AK226" s="376"/>
      <c r="AL226" s="202" t="s">
        <v>2</v>
      </c>
      <c r="AM226" s="397" t="s">
        <v>147</v>
      </c>
      <c r="AN226" s="48"/>
      <c r="AO226" s="372"/>
      <c r="AP226" s="372"/>
      <c r="AQ226" s="372"/>
      <c r="AR226" s="373"/>
      <c r="AS226" s="275"/>
      <c r="AT226" s="1032"/>
      <c r="AU226" s="1032"/>
      <c r="AV226" s="1032"/>
      <c r="AW226" s="1222"/>
      <c r="AX226" s="1223"/>
    </row>
    <row r="227" spans="1:50" ht="19.5" customHeight="1" x14ac:dyDescent="0.4">
      <c r="A227" s="1479"/>
      <c r="B227" s="1487"/>
      <c r="C227" s="563"/>
      <c r="D227" s="1039" t="s">
        <v>162</v>
      </c>
      <c r="E227" s="1040"/>
      <c r="F227" s="1040"/>
      <c r="G227" s="1040"/>
      <c r="H227" s="1041"/>
      <c r="I227" s="564"/>
      <c r="J227" s="376"/>
      <c r="K227" s="202" t="s">
        <v>3</v>
      </c>
      <c r="L227" s="409" t="s">
        <v>150</v>
      </c>
      <c r="M227" s="51"/>
      <c r="N227" s="343"/>
      <c r="O227" s="343"/>
      <c r="P227" s="343"/>
      <c r="Q227" s="373"/>
      <c r="R227" s="275"/>
      <c r="S227" s="1287"/>
      <c r="T227" s="565"/>
      <c r="U227" s="1039" t="s">
        <v>162</v>
      </c>
      <c r="V227" s="1040"/>
      <c r="W227" s="1040"/>
      <c r="X227" s="1040"/>
      <c r="Y227" s="1041"/>
      <c r="Z227" s="566"/>
      <c r="AA227" s="376"/>
      <c r="AB227" s="202" t="s">
        <v>2</v>
      </c>
      <c r="AC227" s="409" t="s">
        <v>150</v>
      </c>
      <c r="AE227" s="343"/>
      <c r="AF227" s="343"/>
      <c r="AG227" s="343"/>
      <c r="AH227" s="373"/>
      <c r="AI227" s="275"/>
      <c r="AJ227" s="1452"/>
      <c r="AK227" s="376"/>
      <c r="AL227" s="202" t="s">
        <v>2</v>
      </c>
      <c r="AM227" s="409" t="s">
        <v>150</v>
      </c>
      <c r="AO227" s="343"/>
      <c r="AP227" s="343"/>
      <c r="AQ227" s="343"/>
      <c r="AR227" s="373"/>
      <c r="AS227" s="275"/>
      <c r="AT227" s="1032"/>
      <c r="AU227" s="1032"/>
      <c r="AV227" s="1032"/>
      <c r="AW227" s="629"/>
      <c r="AX227" s="630"/>
    </row>
    <row r="228" spans="1:50" ht="19.5" customHeight="1" x14ac:dyDescent="0.4">
      <c r="A228" s="1479"/>
      <c r="B228" s="1487"/>
      <c r="C228" s="422"/>
      <c r="D228" s="1042"/>
      <c r="E228" s="1043"/>
      <c r="F228" s="1043"/>
      <c r="G228" s="1043"/>
      <c r="H228" s="1044"/>
      <c r="I228" s="479"/>
      <c r="J228" s="376"/>
      <c r="K228" s="676"/>
      <c r="L228" s="677" t="s">
        <v>165</v>
      </c>
      <c r="N228" s="372"/>
      <c r="O228" s="372"/>
      <c r="P228" s="372"/>
      <c r="Q228" s="373"/>
      <c r="R228" s="275"/>
      <c r="S228" s="1287"/>
      <c r="T228" s="426"/>
      <c r="U228" s="1042"/>
      <c r="V228" s="1043"/>
      <c r="W228" s="1043"/>
      <c r="X228" s="1043"/>
      <c r="Y228" s="1044"/>
      <c r="Z228" s="480"/>
      <c r="AA228" s="376"/>
      <c r="AB228" s="676"/>
      <c r="AC228" s="677" t="s">
        <v>165</v>
      </c>
      <c r="AD228" s="48"/>
      <c r="AE228" s="372"/>
      <c r="AF228" s="372"/>
      <c r="AG228" s="372"/>
      <c r="AH228" s="373"/>
      <c r="AI228" s="275"/>
      <c r="AJ228" s="1452"/>
      <c r="AK228" s="376"/>
      <c r="AL228" s="676"/>
      <c r="AM228" s="677" t="s">
        <v>165</v>
      </c>
      <c r="AN228" s="48"/>
      <c r="AO228" s="372"/>
      <c r="AP228" s="372"/>
      <c r="AQ228" s="372"/>
      <c r="AR228" s="373"/>
      <c r="AS228" s="275"/>
      <c r="AT228" s="1032"/>
      <c r="AU228" s="1032"/>
      <c r="AV228" s="1032"/>
      <c r="AW228" s="1217"/>
      <c r="AX228" s="1218"/>
    </row>
    <row r="229" spans="1:50" ht="19.5" customHeight="1" x14ac:dyDescent="0.4">
      <c r="A229" s="1479"/>
      <c r="B229" s="1487"/>
      <c r="C229" s="678"/>
      <c r="D229" s="1045" t="s">
        <v>157</v>
      </c>
      <c r="E229" s="1046"/>
      <c r="F229" s="1046"/>
      <c r="G229" s="1046"/>
      <c r="H229" s="1047"/>
      <c r="I229" s="479"/>
      <c r="J229" s="202" t="s">
        <v>3</v>
      </c>
      <c r="K229" s="676" t="s">
        <v>149</v>
      </c>
      <c r="L229" s="676"/>
      <c r="M229" s="46"/>
      <c r="N229" s="372"/>
      <c r="O229" s="372"/>
      <c r="P229" s="372"/>
      <c r="Q229" s="373"/>
      <c r="R229" s="383">
        <f>IF(J229="☑",11,0)</f>
        <v>0</v>
      </c>
      <c r="S229" s="1287"/>
      <c r="T229" s="679"/>
      <c r="U229" s="1045" t="s">
        <v>157</v>
      </c>
      <c r="V229" s="1046"/>
      <c r="W229" s="1046"/>
      <c r="X229" s="1046"/>
      <c r="Y229" s="1047"/>
      <c r="Z229" s="480"/>
      <c r="AA229" s="202" t="s">
        <v>3</v>
      </c>
      <c r="AB229" s="676" t="s">
        <v>149</v>
      </c>
      <c r="AC229" s="676"/>
      <c r="AD229" s="46"/>
      <c r="AE229" s="372"/>
      <c r="AF229" s="372"/>
      <c r="AG229" s="372"/>
      <c r="AH229" s="373"/>
      <c r="AI229" s="383">
        <f>IF(AA229="☑",11,0)</f>
        <v>0</v>
      </c>
      <c r="AJ229" s="1452"/>
      <c r="AK229" s="202" t="s">
        <v>3</v>
      </c>
      <c r="AL229" s="676" t="s">
        <v>149</v>
      </c>
      <c r="AM229" s="676"/>
      <c r="AN229" s="46"/>
      <c r="AO229" s="372"/>
      <c r="AP229" s="372"/>
      <c r="AQ229" s="372"/>
      <c r="AR229" s="373"/>
      <c r="AS229" s="383">
        <f>IF(AK229="☑",11,0)</f>
        <v>0</v>
      </c>
      <c r="AT229" s="1032"/>
      <c r="AU229" s="1032"/>
      <c r="AV229" s="1032"/>
      <c r="AW229" s="1219"/>
      <c r="AX229" s="1218"/>
    </row>
    <row r="230" spans="1:50" ht="19.5" customHeight="1" x14ac:dyDescent="0.4">
      <c r="A230" s="1479"/>
      <c r="B230" s="1487"/>
      <c r="C230" s="537"/>
      <c r="D230" s="1048"/>
      <c r="E230" s="1049"/>
      <c r="F230" s="1049"/>
      <c r="G230" s="1049"/>
      <c r="H230" s="1050"/>
      <c r="I230" s="538"/>
      <c r="J230" s="148" t="s">
        <v>68</v>
      </c>
      <c r="K230" s="148"/>
      <c r="L230" s="398"/>
      <c r="M230" s="398"/>
      <c r="N230" s="148"/>
      <c r="O230" s="372"/>
      <c r="P230" s="517"/>
      <c r="Q230" s="373"/>
      <c r="R230" s="275"/>
      <c r="S230" s="1287"/>
      <c r="T230" s="540"/>
      <c r="U230" s="1048"/>
      <c r="V230" s="1049"/>
      <c r="W230" s="1049"/>
      <c r="X230" s="1049"/>
      <c r="Y230" s="1050"/>
      <c r="Z230" s="541"/>
      <c r="AA230" s="148" t="s">
        <v>68</v>
      </c>
      <c r="AB230" s="148"/>
      <c r="AC230" s="398"/>
      <c r="AD230" s="398"/>
      <c r="AE230" s="148"/>
      <c r="AF230" s="372"/>
      <c r="AG230" s="517"/>
      <c r="AH230" s="373"/>
      <c r="AI230" s="275"/>
      <c r="AJ230" s="1452"/>
      <c r="AK230" s="148" t="s">
        <v>151</v>
      </c>
      <c r="AL230" s="148"/>
      <c r="AM230" s="398"/>
      <c r="AN230" s="398"/>
      <c r="AO230" s="148"/>
      <c r="AP230" s="372"/>
      <c r="AQ230" s="517"/>
      <c r="AR230" s="373"/>
      <c r="AS230" s="275"/>
      <c r="AT230" s="1032"/>
      <c r="AU230" s="1032"/>
      <c r="AV230" s="1032"/>
      <c r="AW230" s="1219"/>
      <c r="AX230" s="1218"/>
    </row>
    <row r="231" spans="1:50" ht="19.5" customHeight="1" x14ac:dyDescent="0.4">
      <c r="A231" s="1479"/>
      <c r="B231" s="1487"/>
      <c r="C231" s="537"/>
      <c r="D231" s="1045" t="s">
        <v>158</v>
      </c>
      <c r="E231" s="1051"/>
      <c r="F231" s="1051"/>
      <c r="G231" s="1051"/>
      <c r="H231" s="1052"/>
      <c r="I231" s="538"/>
      <c r="J231" s="202" t="s">
        <v>3</v>
      </c>
      <c r="K231" s="409" t="s">
        <v>66</v>
      </c>
      <c r="L231" s="410"/>
      <c r="M231" s="410"/>
      <c r="N231" s="372"/>
      <c r="O231" s="372"/>
      <c r="P231" s="46"/>
      <c r="Q231" s="373"/>
      <c r="R231" s="412">
        <f>IF(AND(R223=0,R224=0,R229=0),99,IF(AND(J231="☑",J232="☑"),99,IF(AND(J231="□",J232="□"),99,IF(J231="☑",1,2))))</f>
        <v>99</v>
      </c>
      <c r="S231" s="1287"/>
      <c r="T231" s="540"/>
      <c r="U231" s="1045" t="s">
        <v>158</v>
      </c>
      <c r="V231" s="1051"/>
      <c r="W231" s="1051"/>
      <c r="X231" s="1051"/>
      <c r="Y231" s="1052"/>
      <c r="Z231" s="541"/>
      <c r="AA231" s="202" t="s">
        <v>2</v>
      </c>
      <c r="AB231" s="409" t="s">
        <v>66</v>
      </c>
      <c r="AC231" s="410"/>
      <c r="AD231" s="410"/>
      <c r="AE231" s="372"/>
      <c r="AF231" s="372"/>
      <c r="AG231" s="46"/>
      <c r="AH231" s="373"/>
      <c r="AI231" s="412">
        <f>IF(AND(AI223=0,AI224=0,AI229=0),99,IF(AND(AA231="☑",AA232="☑"),99,IF(AND(AA231="□",AA232="□"),99,IF(AA231="☑",1,2))))</f>
        <v>99</v>
      </c>
      <c r="AJ231" s="1452"/>
      <c r="AK231" s="202" t="s">
        <v>2</v>
      </c>
      <c r="AL231" s="409" t="s">
        <v>66</v>
      </c>
      <c r="AM231" s="410"/>
      <c r="AN231" s="410"/>
      <c r="AO231" s="372"/>
      <c r="AP231" s="372"/>
      <c r="AQ231" s="46"/>
      <c r="AR231" s="373"/>
      <c r="AS231" s="412">
        <f>IF(AND(AS223=0,AS224=0,AS229=0),99,IF(AND(AK231="☑",AK232="☑"),99,IF(AND(AK231="□",AK232="□"),99,IF(AK231="☑",1,2))))</f>
        <v>1</v>
      </c>
      <c r="AT231" s="1032"/>
      <c r="AU231" s="1032"/>
      <c r="AV231" s="1032"/>
      <c r="AW231" s="1219"/>
      <c r="AX231" s="1218"/>
    </row>
    <row r="232" spans="1:50" ht="19.5" customHeight="1" x14ac:dyDescent="0.15">
      <c r="A232" s="1479"/>
      <c r="B232" s="1487"/>
      <c r="C232" s="537"/>
      <c r="D232" s="1053"/>
      <c r="E232" s="1054"/>
      <c r="F232" s="1054"/>
      <c r="G232" s="1054"/>
      <c r="H232" s="1055"/>
      <c r="I232" s="538"/>
      <c r="J232" s="202" t="s">
        <v>3</v>
      </c>
      <c r="K232" s="397" t="s">
        <v>67</v>
      </c>
      <c r="L232" s="398"/>
      <c r="M232" s="398"/>
      <c r="N232" s="46"/>
      <c r="O232" s="372"/>
      <c r="P232" s="372"/>
      <c r="Q232" s="373"/>
      <c r="R232" s="491"/>
      <c r="S232" s="1287"/>
      <c r="T232" s="540"/>
      <c r="U232" s="1053"/>
      <c r="V232" s="1054"/>
      <c r="W232" s="1054"/>
      <c r="X232" s="1054"/>
      <c r="Y232" s="1055"/>
      <c r="Z232" s="541"/>
      <c r="AA232" s="202" t="s">
        <v>3</v>
      </c>
      <c r="AB232" s="397" t="s">
        <v>67</v>
      </c>
      <c r="AC232" s="398"/>
      <c r="AD232" s="398"/>
      <c r="AE232" s="46"/>
      <c r="AF232" s="48"/>
      <c r="AG232" s="570"/>
      <c r="AH232" s="373"/>
      <c r="AI232" s="491"/>
      <c r="AJ232" s="1452"/>
      <c r="AK232" s="202" t="s">
        <v>3</v>
      </c>
      <c r="AL232" s="397" t="s">
        <v>67</v>
      </c>
      <c r="AM232" s="398"/>
      <c r="AN232" s="398"/>
      <c r="AO232" s="46"/>
      <c r="AP232" s="372"/>
      <c r="AQ232" s="372"/>
      <c r="AR232" s="373"/>
      <c r="AS232" s="491"/>
      <c r="AT232" s="1032"/>
      <c r="AU232" s="1032"/>
      <c r="AV232" s="1032"/>
      <c r="AW232" s="1219"/>
      <c r="AX232" s="1218"/>
    </row>
    <row r="233" spans="1:50" ht="19.5" customHeight="1" x14ac:dyDescent="0.15">
      <c r="A233" s="1479"/>
      <c r="B233" s="1487"/>
      <c r="C233" s="537"/>
      <c r="D233" s="537"/>
      <c r="E233" s="537"/>
      <c r="F233" s="537"/>
      <c r="G233" s="537"/>
      <c r="H233" s="537"/>
      <c r="I233" s="538"/>
      <c r="J233" s="148" t="s">
        <v>222</v>
      </c>
      <c r="K233" s="148"/>
      <c r="L233" s="377"/>
      <c r="M233" s="148"/>
      <c r="N233" s="372"/>
      <c r="O233" s="570" t="str">
        <f>IF(O234="","",IFERROR(IF(DATEDIF(O234,$K$14,"M")&lt;6,"レポート記入日から6ヵ月未満になっていませんか？",""),""))</f>
        <v/>
      </c>
      <c r="P233" s="372"/>
      <c r="Q233" s="373"/>
      <c r="R233" s="491"/>
      <c r="S233" s="1287"/>
      <c r="T233" s="540"/>
      <c r="U233" s="540"/>
      <c r="V233" s="540"/>
      <c r="W233" s="540"/>
      <c r="X233" s="540"/>
      <c r="Y233" s="540"/>
      <c r="Z233" s="541"/>
      <c r="AA233" s="148" t="s">
        <v>222</v>
      </c>
      <c r="AB233" s="148"/>
      <c r="AC233" s="377"/>
      <c r="AD233" s="148"/>
      <c r="AE233" s="372"/>
      <c r="AF233" s="48"/>
      <c r="AG233" s="48"/>
      <c r="AH233" s="373"/>
      <c r="AI233" s="491"/>
      <c r="AJ233" s="1452"/>
      <c r="AK233" s="148" t="s">
        <v>223</v>
      </c>
      <c r="AL233" s="148"/>
      <c r="AM233" s="377"/>
      <c r="AN233" s="148"/>
      <c r="AO233" s="372"/>
      <c r="AP233" s="570" t="str">
        <f>IF(AP234="","",IFERROR(IF(DATEDIF(AP234,$K$14,"M")&lt;6,"レポート記入日から6ヵ月未満になっていませんか？",""),""))</f>
        <v/>
      </c>
      <c r="AQ233" s="372"/>
      <c r="AR233" s="373"/>
      <c r="AS233" s="491"/>
      <c r="AT233" s="1032"/>
      <c r="AU233" s="1032"/>
      <c r="AV233" s="1032"/>
      <c r="AW233" s="1219"/>
      <c r="AX233" s="1218"/>
    </row>
    <row r="234" spans="1:50" ht="19.5" customHeight="1" x14ac:dyDescent="0.4">
      <c r="A234" s="1479"/>
      <c r="B234" s="1487"/>
      <c r="C234" s="537"/>
      <c r="D234" s="537"/>
      <c r="E234" s="537"/>
      <c r="F234" s="537"/>
      <c r="G234" s="537"/>
      <c r="H234" s="537"/>
      <c r="I234" s="538"/>
      <c r="J234" s="202" t="s">
        <v>3</v>
      </c>
      <c r="K234" s="428" t="s">
        <v>735</v>
      </c>
      <c r="L234" s="303"/>
      <c r="M234" s="303"/>
      <c r="N234" s="429" t="s">
        <v>72</v>
      </c>
      <c r="O234" s="192"/>
      <c r="P234" s="372"/>
      <c r="Q234" s="373"/>
      <c r="R234" s="412">
        <f>IF(AND(R223=0,R224=0,R229=0),99,IF(AND(J234="☑",J235="☑"),99,IF(AND(J234="□",J235="□"),99,IF(J234="☑",1,3))))</f>
        <v>99</v>
      </c>
      <c r="S234" s="1287"/>
      <c r="T234" s="540"/>
      <c r="U234" s="540"/>
      <c r="V234" s="540"/>
      <c r="W234" s="540"/>
      <c r="X234" s="540"/>
      <c r="Y234" s="540"/>
      <c r="Z234" s="541"/>
      <c r="AA234" s="202" t="s">
        <v>2</v>
      </c>
      <c r="AB234" s="428" t="s">
        <v>765</v>
      </c>
      <c r="AC234" s="303"/>
      <c r="AD234" s="303"/>
      <c r="AE234" s="429" t="s">
        <v>72</v>
      </c>
      <c r="AF234" s="192"/>
      <c r="AG234" s="372"/>
      <c r="AH234" s="373"/>
      <c r="AI234" s="412">
        <f>IF(AND(AI223=0,AI224=0,AI229=0),99,IF(AND(AA234="☑",AA235="☑"),99,IF(AND(AA234="□",AA235="□"),99,IF(AA234="☑",1,3))))</f>
        <v>99</v>
      </c>
      <c r="AJ234" s="1452"/>
      <c r="AK234" s="202" t="s">
        <v>2</v>
      </c>
      <c r="AL234" s="428" t="s">
        <v>765</v>
      </c>
      <c r="AM234" s="303"/>
      <c r="AN234" s="303"/>
      <c r="AO234" s="429" t="s">
        <v>72</v>
      </c>
      <c r="AP234" s="192"/>
      <c r="AQ234" s="372"/>
      <c r="AR234" s="373"/>
      <c r="AS234" s="412">
        <f>IF(AND(AS223=0,AS224=0,AS229=0),99,IF(AND(AK234="☑",AK235="☑"),99,IF(AND(AK234="□",AK235="□"),99,IF(AK234="☑",1,3))))</f>
        <v>1</v>
      </c>
      <c r="AT234" s="1032"/>
      <c r="AU234" s="1032"/>
      <c r="AV234" s="1032"/>
      <c r="AW234" s="1219"/>
      <c r="AX234" s="1218"/>
    </row>
    <row r="235" spans="1:50" ht="19.5" customHeight="1" x14ac:dyDescent="0.4">
      <c r="A235" s="1479"/>
      <c r="B235" s="1487"/>
      <c r="C235" s="537"/>
      <c r="D235" s="537"/>
      <c r="E235" s="537"/>
      <c r="F235" s="537"/>
      <c r="G235" s="537"/>
      <c r="H235" s="537"/>
      <c r="I235" s="538"/>
      <c r="J235" s="202" t="s">
        <v>3</v>
      </c>
      <c r="K235" s="428" t="s">
        <v>734</v>
      </c>
      <c r="L235" s="303"/>
      <c r="M235" s="303"/>
      <c r="N235" s="494" t="s">
        <v>1070</v>
      </c>
      <c r="O235" s="148"/>
      <c r="P235" s="372"/>
      <c r="Q235" s="373"/>
      <c r="R235" s="275"/>
      <c r="S235" s="1287"/>
      <c r="T235" s="540"/>
      <c r="U235" s="540"/>
      <c r="V235" s="540"/>
      <c r="W235" s="540"/>
      <c r="X235" s="540"/>
      <c r="Y235" s="540"/>
      <c r="Z235" s="541"/>
      <c r="AA235" s="202" t="s">
        <v>3</v>
      </c>
      <c r="AB235" s="428" t="s">
        <v>766</v>
      </c>
      <c r="AC235" s="303"/>
      <c r="AD235" s="303"/>
      <c r="AE235" s="494" t="s">
        <v>1070</v>
      </c>
      <c r="AF235" s="148"/>
      <c r="AG235" s="372"/>
      <c r="AH235" s="373"/>
      <c r="AI235" s="375"/>
      <c r="AJ235" s="1452"/>
      <c r="AK235" s="202" t="s">
        <v>3</v>
      </c>
      <c r="AL235" s="428" t="s">
        <v>766</v>
      </c>
      <c r="AM235" s="303"/>
      <c r="AN235" s="303"/>
      <c r="AO235" s="435" t="s">
        <v>166</v>
      </c>
      <c r="AP235" s="148"/>
      <c r="AQ235" s="372"/>
      <c r="AR235" s="373"/>
      <c r="AS235" s="375"/>
      <c r="AT235" s="1032"/>
      <c r="AU235" s="1032"/>
      <c r="AV235" s="1032"/>
      <c r="AW235" s="1219"/>
      <c r="AX235" s="1218"/>
    </row>
    <row r="236" spans="1:50" ht="19.5" customHeight="1" x14ac:dyDescent="0.4">
      <c r="A236" s="1479"/>
      <c r="B236" s="1487"/>
      <c r="C236" s="680"/>
      <c r="D236" s="681"/>
      <c r="E236" s="681"/>
      <c r="F236" s="681"/>
      <c r="G236" s="681"/>
      <c r="H236" s="681"/>
      <c r="I236" s="682"/>
      <c r="J236" s="376"/>
      <c r="K236" s="428"/>
      <c r="L236" s="303"/>
      <c r="M236" s="303"/>
      <c r="N236" s="148"/>
      <c r="O236" s="304"/>
      <c r="P236" s="372"/>
      <c r="Q236" s="373"/>
      <c r="R236" s="275"/>
      <c r="S236" s="1287"/>
      <c r="T236" s="683"/>
      <c r="U236" s="684"/>
      <c r="V236" s="684"/>
      <c r="W236" s="684"/>
      <c r="X236" s="684"/>
      <c r="Y236" s="684"/>
      <c r="Z236" s="685"/>
      <c r="AA236" s="376"/>
      <c r="AB236" s="428"/>
      <c r="AC236" s="303"/>
      <c r="AD236" s="303"/>
      <c r="AE236" s="148"/>
      <c r="AF236" s="304"/>
      <c r="AG236" s="372"/>
      <c r="AH236" s="373"/>
      <c r="AI236" s="375"/>
      <c r="AJ236" s="1452"/>
      <c r="AK236" s="376"/>
      <c r="AL236" s="428"/>
      <c r="AM236" s="303"/>
      <c r="AN236" s="303"/>
      <c r="AO236" s="148"/>
      <c r="AP236" s="304"/>
      <c r="AQ236" s="372"/>
      <c r="AR236" s="373"/>
      <c r="AS236" s="375"/>
      <c r="AT236" s="1032"/>
      <c r="AU236" s="1032"/>
      <c r="AV236" s="1032"/>
      <c r="AW236" s="1219"/>
      <c r="AX236" s="1218"/>
    </row>
    <row r="237" spans="1:50" ht="19.5" customHeight="1" x14ac:dyDescent="0.3">
      <c r="A237" s="1479"/>
      <c r="B237" s="1487"/>
      <c r="C237" s="680"/>
      <c r="D237" s="681"/>
      <c r="E237" s="681"/>
      <c r="F237" s="681"/>
      <c r="G237" s="681"/>
      <c r="H237" s="681"/>
      <c r="I237" s="682"/>
      <c r="J237" s="441" t="s">
        <v>73</v>
      </c>
      <c r="K237" s="646"/>
      <c r="L237" s="302"/>
      <c r="M237" s="303"/>
      <c r="N237" s="148"/>
      <c r="O237" s="304"/>
      <c r="P237" s="304"/>
      <c r="Q237" s="305" t="str">
        <f>IF(ISNUMBER(Q238),"","必要項目が正しく選択されていません")</f>
        <v/>
      </c>
      <c r="R237" s="572"/>
      <c r="S237" s="1287"/>
      <c r="T237" s="683"/>
      <c r="U237" s="684"/>
      <c r="V237" s="684"/>
      <c r="W237" s="684"/>
      <c r="X237" s="684"/>
      <c r="Y237" s="684"/>
      <c r="Z237" s="685"/>
      <c r="AA237" s="441" t="s">
        <v>204</v>
      </c>
      <c r="AB237" s="646"/>
      <c r="AC237" s="302"/>
      <c r="AD237" s="303"/>
      <c r="AE237" s="148"/>
      <c r="AF237" s="304"/>
      <c r="AG237" s="304"/>
      <c r="AH237" s="305" t="str">
        <f>IF(ISNUMBER(AH238),"","必要項目が正しく選択されていません")</f>
        <v/>
      </c>
      <c r="AI237" s="573"/>
      <c r="AJ237" s="1452"/>
      <c r="AK237" s="441" t="s">
        <v>73</v>
      </c>
      <c r="AL237" s="646"/>
      <c r="AM237" s="302"/>
      <c r="AN237" s="303"/>
      <c r="AO237" s="148"/>
      <c r="AP237" s="304"/>
      <c r="AQ237" s="304"/>
      <c r="AR237" s="305" t="str">
        <f>IF(ISNUMBER(AR238),"","必要項目が正しく選択されていません")</f>
        <v/>
      </c>
      <c r="AS237" s="573"/>
      <c r="AT237" s="1032"/>
      <c r="AU237" s="1032"/>
      <c r="AV237" s="1032"/>
      <c r="AW237" s="1219"/>
      <c r="AX237" s="1218"/>
    </row>
    <row r="238" spans="1:50" ht="39.6" customHeight="1" x14ac:dyDescent="0.25">
      <c r="A238" s="1479"/>
      <c r="B238" s="1487"/>
      <c r="C238" s="686"/>
      <c r="D238" s="687"/>
      <c r="E238" s="687"/>
      <c r="F238" s="687"/>
      <c r="G238" s="687"/>
      <c r="H238" s="687"/>
      <c r="I238" s="688"/>
      <c r="J238" s="376"/>
      <c r="K238" s="1020"/>
      <c r="L238" s="1020"/>
      <c r="M238" s="1020"/>
      <c r="N238" s="1020"/>
      <c r="O238" s="1020"/>
      <c r="P238" s="304"/>
      <c r="Q238" s="445">
        <f>IF(J221="☑",1,IF(R224=999,1,IF(AND(OR(R223=11,R224=11,R224=12,R229=11),OR(R231=99,R234=99)),"error",IF(AND(R224=12,R231=1,R234=1),2,IF(AND(OR(R223=11,R224=11,R229=11),R231=1,R234=1),3,IF(AND(OR(R223=11,R224=11,R229=11),R231=1,R234=2),2,IF(AND(OR(R223=11,R224=11,R229=11),R231=2,R234=1),2,IF(AND(OR(R223=11,R224=11,R229=11),R231=2,R234=2),2,IF(AND(R224=12,R231=1,R234=2),2,IF(AND(R224=12,R231=2,R234=1),2,IF(AND(R224=12,R231=2,R234=2),2,1)))))))))))</f>
        <v>1</v>
      </c>
      <c r="R238" s="575"/>
      <c r="S238" s="1287"/>
      <c r="T238" s="689"/>
      <c r="U238" s="690"/>
      <c r="V238" s="690"/>
      <c r="W238" s="690"/>
      <c r="X238" s="690"/>
      <c r="Y238" s="690"/>
      <c r="Z238" s="691"/>
      <c r="AA238" s="376"/>
      <c r="AB238" s="1020"/>
      <c r="AC238" s="1020"/>
      <c r="AD238" s="1020"/>
      <c r="AE238" s="1020"/>
      <c r="AF238" s="1020"/>
      <c r="AG238" s="304"/>
      <c r="AH238" s="309">
        <f>IF(AA220="☑",Q238,IF(AA221="☑",1,IF(AI224=999,1,IF(AND(OR(AI223=11,AI224=11,AI224=12,AI229=11),OR(AI231=99,AI234=99)),"error",IF(AND(AI224=12,AI231=1,AI234=1),2,IF(AND(OR(AI223=11,AI224=11,AI229=11),AI231=1,AI234=1),3,IF(AND(OR(AI223=11,AI224=11,AI229=11),AI231=1,AI234=2),2,IF(AND(OR(AI223=11,AI224=11,AI229=11),AI231=2,AI234=1),2,IF(AND(OR(AI223=11,AI224=11,AI229=11),AI231=2,AI234=2),2,IF(AND(AI224=12,AI231=1,AI234=2),2,IF(AND(AI224=12,AI231=2,AI234=1),2,IF(AND(AI224=12,AI231=2,AI234=2),2,1))))))))))))</f>
        <v>1</v>
      </c>
      <c r="AI238" s="575"/>
      <c r="AJ238" s="1452"/>
      <c r="AK238" s="376"/>
      <c r="AL238" s="1020"/>
      <c r="AM238" s="1020"/>
      <c r="AN238" s="1020"/>
      <c r="AO238" s="1020"/>
      <c r="AP238" s="1020"/>
      <c r="AQ238" s="304"/>
      <c r="AR238" s="309">
        <f>IF(AK220="☑",Q238,IF(AN220="☑",AH238,IF(AK221="☑",1,IF(AS224=999,1,IF(AND(OR(AS223=11,AS224=11,AS224=12,AS229=11),OR(AS231=99,AS234=99)),"error",IF(AND(AS224=12,AS231=1,AS234=1),2,IF(AND(OR(AS223=11,AS224=11,AS229=11),AS231=1,AS234=1),3,IF(AND(OR(AS223=11,AS224=11,AS229=11),AS231=1,AS234=2),2,IF(AND(OR(AS223=11,AS224=11,AS229=11),AS231=2,AS234=1),2,IF(AND(OR(AS223=11,AS224=11,AS229=11),AS231=2,AS234=2),2,IF(AND(AS224=12,AS231=1,AS234=2),2,IF(AND(AS224=12,AS231=2,AS234=1),2,IF(AND(AS224=12,AS231=2,AS234=2),2,1)))))))))))))</f>
        <v>1</v>
      </c>
      <c r="AS238" s="575"/>
      <c r="AT238" s="1032"/>
      <c r="AU238" s="1032"/>
      <c r="AV238" s="1032"/>
      <c r="AW238" s="1219"/>
      <c r="AX238" s="1218"/>
    </row>
    <row r="239" spans="1:50" ht="16.5" customHeight="1" thickBot="1" x14ac:dyDescent="0.2">
      <c r="A239" s="1480"/>
      <c r="B239" s="1488"/>
      <c r="C239" s="692"/>
      <c r="D239" s="693"/>
      <c r="E239" s="693"/>
      <c r="F239" s="693"/>
      <c r="G239" s="693"/>
      <c r="H239" s="693"/>
      <c r="I239" s="694"/>
      <c r="J239" s="650"/>
      <c r="K239" s="648"/>
      <c r="L239" s="649"/>
      <c r="M239" s="452"/>
      <c r="N239" s="452"/>
      <c r="O239" s="452"/>
      <c r="P239" s="452"/>
      <c r="Q239" s="352" t="s">
        <v>1</v>
      </c>
      <c r="R239" s="454"/>
      <c r="S239" s="1288"/>
      <c r="T239" s="695"/>
      <c r="U239" s="696"/>
      <c r="V239" s="696"/>
      <c r="W239" s="696"/>
      <c r="X239" s="696"/>
      <c r="Y239" s="696"/>
      <c r="Z239" s="697"/>
      <c r="AA239" s="650"/>
      <c r="AB239" s="648"/>
      <c r="AC239" s="649"/>
      <c r="AD239" s="452"/>
      <c r="AE239" s="452"/>
      <c r="AF239" s="452"/>
      <c r="AG239" s="452"/>
      <c r="AH239" s="356" t="s">
        <v>1</v>
      </c>
      <c r="AI239" s="454"/>
      <c r="AJ239" s="1453"/>
      <c r="AK239" s="650"/>
      <c r="AL239" s="648"/>
      <c r="AM239" s="649"/>
      <c r="AN239" s="452"/>
      <c r="AO239" s="452"/>
      <c r="AP239" s="452"/>
      <c r="AQ239" s="452"/>
      <c r="AR239" s="356" t="s">
        <v>1</v>
      </c>
      <c r="AS239" s="454"/>
      <c r="AT239" s="1235"/>
      <c r="AU239" s="1235"/>
      <c r="AV239" s="1235"/>
      <c r="AW239" s="651"/>
      <c r="AX239" s="652"/>
    </row>
    <row r="240" spans="1:50" ht="42.75" customHeight="1" thickBot="1" x14ac:dyDescent="0.25">
      <c r="A240" s="698"/>
      <c r="B240" s="699"/>
      <c r="C240" s="700"/>
      <c r="D240" s="700"/>
      <c r="E240" s="700"/>
      <c r="F240" s="700"/>
      <c r="G240" s="700"/>
      <c r="H240" s="700"/>
      <c r="I240" s="700"/>
      <c r="J240" s="701"/>
      <c r="K240" s="701"/>
      <c r="L240" s="702"/>
      <c r="M240" s="702"/>
      <c r="N240" s="702"/>
      <c r="O240" s="702"/>
      <c r="P240" s="703" t="s">
        <v>820</v>
      </c>
      <c r="Q240" s="704">
        <f>Q37+Q51+Q72+Q97+Q114+Q129+Q142+Q160+Q183+Q199+Q218+Q238</f>
        <v>9</v>
      </c>
      <c r="R240" s="705"/>
      <c r="S240" s="706"/>
      <c r="T240" s="700"/>
      <c r="U240" s="700"/>
      <c r="V240" s="700"/>
      <c r="W240" s="700"/>
      <c r="X240" s="700"/>
      <c r="Y240" s="700"/>
      <c r="Z240" s="700"/>
      <c r="AA240" s="701"/>
      <c r="AB240" s="701"/>
      <c r="AC240" s="702"/>
      <c r="AD240" s="702"/>
      <c r="AE240" s="702"/>
      <c r="AF240" s="702"/>
      <c r="AG240" s="707" t="s">
        <v>755</v>
      </c>
      <c r="AH240" s="704">
        <f>AH37+AH51+AH72+AH97+AH114+AH129+AH142+AH160+AH183+AH199+AH218+AH238</f>
        <v>54</v>
      </c>
      <c r="AI240" s="705"/>
      <c r="AJ240" s="708"/>
      <c r="AK240" s="709"/>
      <c r="AL240" s="701"/>
      <c r="AM240" s="702"/>
      <c r="AN240" s="702"/>
      <c r="AO240" s="702"/>
      <c r="AP240" s="702"/>
      <c r="AQ240" s="707" t="s">
        <v>755</v>
      </c>
      <c r="AR240" s="704">
        <f>AR37+AR51+AR72+AR97+AR114+AR129+AR142+AR160+AR183+AR199+AR218+AR238</f>
        <v>54</v>
      </c>
      <c r="AS240" s="710"/>
      <c r="AT240" s="711">
        <f>SUM(AT24:AT239)</f>
        <v>9</v>
      </c>
      <c r="AU240" s="711">
        <f t="shared" ref="AU240:AV240" si="0">SUM(AU24:AU239)</f>
        <v>0</v>
      </c>
      <c r="AV240" s="711">
        <f t="shared" si="0"/>
        <v>0</v>
      </c>
      <c r="AW240" s="712"/>
      <c r="AX240" s="712"/>
    </row>
    <row r="241" spans="1:56" ht="24" customHeight="1" x14ac:dyDescent="0.2">
      <c r="A241" s="698"/>
      <c r="B241" s="713"/>
      <c r="C241" s="372"/>
      <c r="E241" s="714"/>
      <c r="F241" s="372"/>
      <c r="G241" s="372"/>
      <c r="H241" s="372"/>
      <c r="I241" s="372"/>
      <c r="J241" s="376"/>
      <c r="K241" s="376"/>
      <c r="L241" s="377"/>
      <c r="M241" s="377"/>
      <c r="N241" s="377"/>
      <c r="O241" s="377"/>
      <c r="P241" s="377"/>
      <c r="Q241" s="715" t="s">
        <v>97</v>
      </c>
      <c r="R241" s="705"/>
      <c r="S241" s="716"/>
      <c r="T241" s="717"/>
      <c r="U241" s="372"/>
      <c r="V241" s="714"/>
      <c r="W241" s="372"/>
      <c r="X241" s="372"/>
      <c r="Y241" s="372"/>
      <c r="Z241" s="372"/>
      <c r="AA241" s="376"/>
      <c r="AB241" s="376"/>
      <c r="AC241" s="377"/>
      <c r="AD241" s="377"/>
      <c r="AE241" s="377"/>
      <c r="AF241" s="377"/>
      <c r="AG241" s="377"/>
      <c r="AH241" s="715" t="s">
        <v>97</v>
      </c>
      <c r="AI241" s="710"/>
      <c r="AJ241" s="708"/>
      <c r="AK241" s="701"/>
      <c r="AL241" s="701"/>
      <c r="AM241" s="702"/>
      <c r="AN241" s="702"/>
      <c r="AO241" s="702"/>
      <c r="AP241" s="702"/>
      <c r="AQ241" s="702"/>
      <c r="AR241" s="715" t="s">
        <v>97</v>
      </c>
      <c r="AS241" s="715" t="s">
        <v>97</v>
      </c>
      <c r="AT241" s="718" t="s">
        <v>97</v>
      </c>
      <c r="AU241" s="718" t="s">
        <v>97</v>
      </c>
      <c r="AV241" s="718" t="s">
        <v>97</v>
      </c>
      <c r="AW241" s="712"/>
      <c r="AX241" s="712"/>
    </row>
    <row r="242" spans="1:56" s="215" customFormat="1" ht="61.5" customHeight="1" thickBot="1" x14ac:dyDescent="0.7">
      <c r="A242" s="934"/>
      <c r="B242" s="1261" t="s">
        <v>181</v>
      </c>
      <c r="C242" s="1262"/>
      <c r="D242" s="1262"/>
      <c r="E242" s="1262"/>
      <c r="F242" s="1262"/>
      <c r="G242" s="1262"/>
      <c r="H242" s="1262"/>
      <c r="I242" s="1262"/>
      <c r="J242" s="1262"/>
      <c r="K242" s="1262"/>
      <c r="L242" s="1262"/>
      <c r="M242" s="1262"/>
      <c r="N242" s="1262"/>
      <c r="O242" s="1262"/>
      <c r="P242" s="1262"/>
      <c r="Q242" s="1262"/>
      <c r="R242" s="719"/>
      <c r="S242" s="720"/>
      <c r="T242" s="1263" t="s">
        <v>822</v>
      </c>
      <c r="U242" s="1262"/>
      <c r="V242" s="1262"/>
      <c r="W242" s="1262"/>
      <c r="X242" s="1262"/>
      <c r="Y242" s="1262"/>
      <c r="Z242" s="1262"/>
      <c r="AA242" s="1262"/>
      <c r="AB242" s="1262"/>
      <c r="AC242" s="1262"/>
      <c r="AD242" s="1262"/>
      <c r="AE242" s="1262"/>
      <c r="AF242" s="1262"/>
      <c r="AG242" s="1262"/>
      <c r="AH242" s="1262"/>
      <c r="AI242" s="223"/>
      <c r="AJ242" s="721" t="s">
        <v>2</v>
      </c>
      <c r="AK242" s="1247" t="s">
        <v>844</v>
      </c>
      <c r="AL242" s="1248"/>
      <c r="AM242" s="1248"/>
      <c r="AN242" s="1248"/>
      <c r="AO242" s="1248"/>
      <c r="AP242" s="1248"/>
      <c r="AQ242" s="1248"/>
      <c r="AR242" s="1248"/>
      <c r="AS242" s="1248"/>
      <c r="AT242" s="1248"/>
      <c r="AU242" s="1248"/>
      <c r="AV242" s="1248"/>
      <c r="AW242" s="1248"/>
      <c r="AX242" s="1248"/>
      <c r="AY242" s="214"/>
    </row>
    <row r="243" spans="1:56" ht="120" customHeight="1" thickBot="1" x14ac:dyDescent="0.45">
      <c r="A243" s="935"/>
      <c r="B243" s="722"/>
      <c r="C243" s="1258" t="s">
        <v>823</v>
      </c>
      <c r="D243" s="1355"/>
      <c r="E243" s="1355"/>
      <c r="F243" s="1355"/>
      <c r="G243" s="1355"/>
      <c r="H243" s="1355"/>
      <c r="I243" s="1355"/>
      <c r="J243" s="1355"/>
      <c r="K243" s="1355"/>
      <c r="L243" s="1355"/>
      <c r="M243" s="1355"/>
      <c r="N243" s="1355"/>
      <c r="O243" s="1355"/>
      <c r="P243" s="1355"/>
      <c r="Q243" s="1356"/>
      <c r="R243" s="723"/>
      <c r="S243" s="724"/>
      <c r="T243" s="1258" t="s">
        <v>860</v>
      </c>
      <c r="U243" s="1259"/>
      <c r="V243" s="1259"/>
      <c r="W243" s="1259"/>
      <c r="X243" s="1259"/>
      <c r="Y243" s="1259"/>
      <c r="Z243" s="1259"/>
      <c r="AA243" s="1259"/>
      <c r="AB243" s="1259"/>
      <c r="AC243" s="1259"/>
      <c r="AD243" s="1259"/>
      <c r="AE243" s="1259"/>
      <c r="AF243" s="1259"/>
      <c r="AG243" s="1259"/>
      <c r="AH243" s="1260"/>
      <c r="AI243" s="723"/>
      <c r="AJ243" s="725"/>
      <c r="AK243" s="726"/>
      <c r="AL243" s="726"/>
      <c r="AM243" s="727"/>
      <c r="AN243" s="727"/>
      <c r="AO243" s="727"/>
      <c r="AP243" s="727"/>
      <c r="AQ243" s="727"/>
      <c r="AR243" s="728"/>
      <c r="AS243" s="729"/>
      <c r="AT243" s="730"/>
      <c r="AU243" s="730"/>
      <c r="AV243" s="730"/>
      <c r="AW243" s="1249"/>
      <c r="AX243" s="1250"/>
    </row>
    <row r="244" spans="1:56" ht="36" customHeight="1" thickTop="1" x14ac:dyDescent="0.4">
      <c r="A244" s="1082" t="s">
        <v>0</v>
      </c>
      <c r="B244" s="1454" t="s">
        <v>764</v>
      </c>
      <c r="C244" s="537"/>
      <c r="D244" s="936" t="s">
        <v>3</v>
      </c>
      <c r="E244" s="937" t="s">
        <v>748</v>
      </c>
      <c r="F244" s="938"/>
      <c r="G244" s="939" t="s">
        <v>3</v>
      </c>
      <c r="H244" s="940" t="s">
        <v>749</v>
      </c>
      <c r="I244" s="940"/>
      <c r="J244" s="940"/>
      <c r="K244" s="939" t="s">
        <v>3</v>
      </c>
      <c r="L244" s="937" t="s">
        <v>750</v>
      </c>
      <c r="M244" s="941" t="s">
        <v>3</v>
      </c>
      <c r="N244" s="942" t="s">
        <v>751</v>
      </c>
      <c r="O244" s="943"/>
      <c r="P244" s="944"/>
      <c r="Q244" s="731"/>
      <c r="R244" s="732"/>
      <c r="S244" s="1373" t="s">
        <v>764</v>
      </c>
      <c r="T244" s="945"/>
      <c r="U244" s="946" t="str">
        <f>D244</f>
        <v>□</v>
      </c>
      <c r="V244" s="947" t="str">
        <f>E244</f>
        <v>食</v>
      </c>
      <c r="W244" s="948"/>
      <c r="X244" s="946" t="str">
        <f>G244</f>
        <v>□</v>
      </c>
      <c r="Y244" s="949" t="str">
        <f>H244</f>
        <v>運動</v>
      </c>
      <c r="Z244" s="950"/>
      <c r="AA244" s="950"/>
      <c r="AB244" s="946" t="str">
        <f>K244</f>
        <v>□</v>
      </c>
      <c r="AC244" s="947" t="str">
        <f>L244</f>
        <v>心</v>
      </c>
      <c r="AD244" s="946" t="str">
        <f>M244</f>
        <v>□</v>
      </c>
      <c r="AE244" s="947" t="str">
        <f>N244</f>
        <v>性差に応じた健康課題</v>
      </c>
      <c r="AF244" s="951"/>
      <c r="AG244" s="952"/>
      <c r="AH244" s="733"/>
      <c r="AI244" s="585"/>
      <c r="AJ244" s="469"/>
      <c r="AK244" s="493"/>
      <c r="AL244" s="493"/>
      <c r="AM244" s="584"/>
      <c r="AN244" s="584"/>
      <c r="AO244" s="584"/>
      <c r="AP244" s="584"/>
      <c r="AQ244" s="584"/>
      <c r="AR244" s="585"/>
      <c r="AS244" s="731">
        <f>IFERROR(LARGE($BD$249:$BD$255,1),0)</f>
        <v>0</v>
      </c>
      <c r="AT244" s="734"/>
      <c r="AU244" s="735"/>
      <c r="AV244" s="735"/>
      <c r="AW244" s="736"/>
      <c r="AX244" s="737"/>
    </row>
    <row r="245" spans="1:56" ht="15" customHeight="1" thickBot="1" x14ac:dyDescent="0.25">
      <c r="A245" s="1482"/>
      <c r="B245" s="1454"/>
      <c r="C245" s="537"/>
      <c r="D245" s="1484" t="str">
        <f>BB249</f>
        <v>-</v>
      </c>
      <c r="E245" s="1474"/>
      <c r="F245" s="953"/>
      <c r="G245" s="1484" t="str">
        <f>BB250</f>
        <v>-</v>
      </c>
      <c r="H245" s="1474"/>
      <c r="I245" s="954"/>
      <c r="J245" s="954"/>
      <c r="K245" s="1484" t="str">
        <f>BB251</f>
        <v>-</v>
      </c>
      <c r="L245" s="1474"/>
      <c r="M245" s="1484" t="str">
        <f>BB252</f>
        <v>-</v>
      </c>
      <c r="N245" s="1474"/>
      <c r="O245" s="943"/>
      <c r="P245" s="944"/>
      <c r="Q245" s="731"/>
      <c r="R245" s="732">
        <f>IFERROR(LARGE($BB$249:$BB$255,1),0)</f>
        <v>0</v>
      </c>
      <c r="S245" s="1373"/>
      <c r="T245" s="945"/>
      <c r="U245" s="1358" t="str">
        <f>BC249</f>
        <v>-</v>
      </c>
      <c r="V245" s="1359"/>
      <c r="W245" s="955"/>
      <c r="X245" s="1358" t="str">
        <f>BC250</f>
        <v>-</v>
      </c>
      <c r="Y245" s="1359"/>
      <c r="Z245" s="956"/>
      <c r="AA245" s="956"/>
      <c r="AB245" s="1358" t="str">
        <f>BC251</f>
        <v>-</v>
      </c>
      <c r="AC245" s="1359"/>
      <c r="AD245" s="1358" t="str">
        <f>BC252</f>
        <v>-</v>
      </c>
      <c r="AE245" s="1359"/>
      <c r="AF245" s="957"/>
      <c r="AG245" s="952"/>
      <c r="AH245" s="733"/>
      <c r="AI245" s="585">
        <f>IFERROR(LARGE($BC$249:$BC$255,1),0)</f>
        <v>0</v>
      </c>
      <c r="AJ245" s="469"/>
      <c r="AK245" s="493"/>
      <c r="AL245" s="493"/>
      <c r="AM245" s="584"/>
      <c r="AN245" s="584"/>
      <c r="AO245" s="584"/>
      <c r="AP245" s="584"/>
      <c r="AQ245" s="584"/>
      <c r="AR245" s="585"/>
      <c r="AS245" s="958"/>
      <c r="AT245" s="734"/>
      <c r="AU245" s="735"/>
      <c r="AV245" s="735"/>
      <c r="AW245" s="736"/>
      <c r="AX245" s="959"/>
    </row>
    <row r="246" spans="1:56" ht="33" customHeight="1" thickTop="1" x14ac:dyDescent="0.25">
      <c r="A246" s="1083"/>
      <c r="B246" s="1455"/>
      <c r="C246" s="960"/>
      <c r="D246" s="936" t="s">
        <v>3</v>
      </c>
      <c r="E246" s="940" t="s">
        <v>752</v>
      </c>
      <c r="F246" s="938"/>
      <c r="G246" s="939" t="s">
        <v>3</v>
      </c>
      <c r="H246" s="940" t="s">
        <v>753</v>
      </c>
      <c r="I246" s="961"/>
      <c r="J246" s="962"/>
      <c r="K246" s="939" t="s">
        <v>3</v>
      </c>
      <c r="L246" s="940" t="s">
        <v>754</v>
      </c>
      <c r="M246" s="963"/>
      <c r="N246" s="964"/>
      <c r="O246" s="1502" t="s">
        <v>841</v>
      </c>
      <c r="P246" s="1503"/>
      <c r="Q246" s="738">
        <f>SUM(R245:R247)</f>
        <v>0</v>
      </c>
      <c r="R246" s="732">
        <f>IFERROR(LARGE($BB$249:$BB$255,2),0)</f>
        <v>0</v>
      </c>
      <c r="S246" s="1374"/>
      <c r="T246" s="965"/>
      <c r="U246" s="946" t="str">
        <f>D246</f>
        <v>□</v>
      </c>
      <c r="V246" s="949" t="str">
        <f>E246</f>
        <v>睡眠</v>
      </c>
      <c r="W246" s="966"/>
      <c r="X246" s="967" t="str">
        <f>G246</f>
        <v>□</v>
      </c>
      <c r="Y246" s="949" t="str">
        <f>H246</f>
        <v>歯・口腔</v>
      </c>
      <c r="Z246" s="968"/>
      <c r="AA246" s="969"/>
      <c r="AB246" s="967" t="str">
        <f>K246</f>
        <v>□</v>
      </c>
      <c r="AC246" s="949" t="str">
        <f>L246</f>
        <v>飲酒</v>
      </c>
      <c r="AD246" s="970"/>
      <c r="AE246" s="971"/>
      <c r="AF246" s="1458" t="s">
        <v>841</v>
      </c>
      <c r="AG246" s="1459"/>
      <c r="AH246" s="739">
        <f>SUM(AI244:AI247)</f>
        <v>0</v>
      </c>
      <c r="AI246" s="585">
        <f>IFERROR(LARGE($BC$249:$BC$255,2),0)</f>
        <v>0</v>
      </c>
      <c r="AJ246" s="469"/>
      <c r="AK246" s="493"/>
      <c r="AL246" s="493"/>
      <c r="AM246" s="584"/>
      <c r="AN246" s="584"/>
      <c r="AO246" s="584"/>
      <c r="AP246" s="1458" t="s">
        <v>841</v>
      </c>
      <c r="AQ246" s="1459"/>
      <c r="AR246" s="739">
        <f>SUM(AS244:AS247)</f>
        <v>0</v>
      </c>
      <c r="AS246" s="958">
        <f>IFERROR(LARGE($BD$249:$BD$255,2),0)</f>
        <v>0</v>
      </c>
      <c r="AT246" s="1461" t="s">
        <v>226</v>
      </c>
      <c r="AU246" s="1463" t="s">
        <v>228</v>
      </c>
      <c r="AV246" s="1463" t="s">
        <v>227</v>
      </c>
      <c r="AW246" s="1465" t="s">
        <v>842</v>
      </c>
      <c r="AX246" s="1466"/>
    </row>
    <row r="247" spans="1:56" ht="21.75" customHeight="1" thickBot="1" x14ac:dyDescent="0.2">
      <c r="A247" s="1483"/>
      <c r="B247" s="1455"/>
      <c r="C247" s="537"/>
      <c r="D247" s="1484" t="str">
        <f>BB253</f>
        <v>-</v>
      </c>
      <c r="E247" s="1474"/>
      <c r="F247" s="537"/>
      <c r="G247" s="1484" t="str">
        <f>BB254</f>
        <v>-</v>
      </c>
      <c r="H247" s="1474"/>
      <c r="I247" s="1485"/>
      <c r="J247" s="1486"/>
      <c r="K247" s="1484" t="str">
        <f>BB255</f>
        <v>-</v>
      </c>
      <c r="L247" s="1474"/>
      <c r="M247" s="581"/>
      <c r="N247" s="581"/>
      <c r="O247" s="1504"/>
      <c r="P247" s="1503"/>
      <c r="Q247" s="668" t="s">
        <v>97</v>
      </c>
      <c r="R247" s="732">
        <f>IFERROR(LARGE($BB$249:$BB$255,3),0)</f>
        <v>0</v>
      </c>
      <c r="S247" s="1374"/>
      <c r="T247" s="932"/>
      <c r="U247" s="1473" t="str">
        <f>BC253</f>
        <v>-</v>
      </c>
      <c r="V247" s="1474"/>
      <c r="W247" s="972"/>
      <c r="X247" s="1473" t="str">
        <f>BC254</f>
        <v>-</v>
      </c>
      <c r="Y247" s="1474"/>
      <c r="Z247" s="972"/>
      <c r="AA247" s="973"/>
      <c r="AB247" s="1473" t="str">
        <f>BC255</f>
        <v>-</v>
      </c>
      <c r="AC247" s="1474"/>
      <c r="AD247" s="974"/>
      <c r="AE247" s="975"/>
      <c r="AF247" s="1460"/>
      <c r="AG247" s="1459"/>
      <c r="AH247" s="669" t="s">
        <v>97</v>
      </c>
      <c r="AI247" s="585">
        <f>IFERROR(LARGE($BC$249:$BC$255,3),0)</f>
        <v>0</v>
      </c>
      <c r="AJ247" s="469"/>
      <c r="AK247" s="493"/>
      <c r="AL247" s="493"/>
      <c r="AM247" s="584"/>
      <c r="AN247" s="584"/>
      <c r="AO247" s="584"/>
      <c r="AP247" s="1460"/>
      <c r="AQ247" s="1459"/>
      <c r="AR247" s="669" t="s">
        <v>97</v>
      </c>
      <c r="AS247" s="958">
        <f>IFERROR(LARGE($BD$249:$BD$255,3),0)</f>
        <v>0</v>
      </c>
      <c r="AT247" s="1462"/>
      <c r="AU247" s="1464"/>
      <c r="AV247" s="1464"/>
      <c r="AW247" s="1467"/>
      <c r="AX247" s="1468"/>
    </row>
    <row r="248" spans="1:56" ht="29.25" customHeight="1" x14ac:dyDescent="0.15">
      <c r="A248" s="740"/>
      <c r="B248" s="1268" t="s">
        <v>60</v>
      </c>
      <c r="C248" s="1090" t="s">
        <v>818</v>
      </c>
      <c r="D248" s="1271"/>
      <c r="E248" s="1271"/>
      <c r="F248" s="1271"/>
      <c r="G248" s="1271"/>
      <c r="H248" s="1271"/>
      <c r="I248" s="1272"/>
      <c r="J248" s="741" t="str">
        <f>IF(D244="□"," □　非選択"," ■　選択中")</f>
        <v xml:space="preserve"> □　非選択</v>
      </c>
      <c r="K248" s="742"/>
      <c r="L248" s="459"/>
      <c r="M248" s="459"/>
      <c r="N248" s="459"/>
      <c r="O248" s="459"/>
      <c r="P248" s="459"/>
      <c r="Q248" s="656"/>
      <c r="R248" s="743" t="s">
        <v>777</v>
      </c>
      <c r="S248" s="1131" t="s">
        <v>60</v>
      </c>
      <c r="T248" s="1085" t="s">
        <v>819</v>
      </c>
      <c r="U248" s="1264"/>
      <c r="V248" s="1264"/>
      <c r="W248" s="1264"/>
      <c r="X248" s="1264"/>
      <c r="Y248" s="1264"/>
      <c r="Z248" s="1265"/>
      <c r="AA248" s="165" t="s">
        <v>3</v>
      </c>
      <c r="AB248" s="362" t="s">
        <v>167</v>
      </c>
      <c r="AC248" s="258"/>
      <c r="AD248" s="258"/>
      <c r="AE248" s="258"/>
      <c r="AF248" s="258"/>
      <c r="AG248" s="258"/>
      <c r="AH248" s="462"/>
      <c r="AI248" s="461"/>
      <c r="AJ248" s="1475" t="s">
        <v>60</v>
      </c>
      <c r="AK248" s="165" t="s">
        <v>3</v>
      </c>
      <c r="AL248" s="362" t="s">
        <v>167</v>
      </c>
      <c r="AM248" s="259"/>
      <c r="AN248" s="170" t="s">
        <v>2</v>
      </c>
      <c r="AO248" s="364" t="s">
        <v>190</v>
      </c>
      <c r="AP248" s="258"/>
      <c r="AQ248" s="258"/>
      <c r="AR248" s="462"/>
      <c r="AS248" s="461"/>
      <c r="AT248" s="744"/>
      <c r="AU248" s="658"/>
      <c r="AV248" s="659"/>
      <c r="AW248" s="660"/>
      <c r="AX248" s="661"/>
      <c r="BA248" s="745"/>
      <c r="BB248" s="746" t="s">
        <v>378</v>
      </c>
      <c r="BC248" s="746" t="s">
        <v>780</v>
      </c>
      <c r="BD248" s="746" t="s">
        <v>781</v>
      </c>
    </row>
    <row r="249" spans="1:56" ht="29.25" customHeight="1" x14ac:dyDescent="0.4">
      <c r="A249" s="1295" t="s">
        <v>855</v>
      </c>
      <c r="B249" s="1269"/>
      <c r="C249" s="1273"/>
      <c r="D249" s="1273"/>
      <c r="E249" s="1273"/>
      <c r="F249" s="1273"/>
      <c r="G249" s="1273"/>
      <c r="H249" s="1273"/>
      <c r="I249" s="1274"/>
      <c r="J249" s="161" t="s">
        <v>3</v>
      </c>
      <c r="K249" s="747" t="str">
        <f>IF(K13="銀の認定【新規】","取組無し、または添付資料無し（初回のみ　※添付資料ない場合は採点対象外）","取組無し")</f>
        <v>取組無し</v>
      </c>
      <c r="L249" s="641"/>
      <c r="M249" s="662"/>
      <c r="N249" s="642"/>
      <c r="O249" s="642"/>
      <c r="P249" s="642"/>
      <c r="Q249" s="643"/>
      <c r="R249" s="275">
        <f>Q266+Q286</f>
        <v>2</v>
      </c>
      <c r="S249" s="1062"/>
      <c r="T249" s="1266"/>
      <c r="U249" s="1266"/>
      <c r="V249" s="1266"/>
      <c r="W249" s="1266"/>
      <c r="X249" s="1266"/>
      <c r="Y249" s="1266"/>
      <c r="Z249" s="1267"/>
      <c r="AA249" s="161" t="s">
        <v>3</v>
      </c>
      <c r="AB249" s="747" t="str">
        <f>IF(K13="銀の認定【新規】","取組無し、または添付資料無し（初回のみ　※添付資料ない場合は採点対象外）","取組無し")</f>
        <v>取組無し</v>
      </c>
      <c r="AC249" s="641"/>
      <c r="AD249" s="662"/>
      <c r="AE249" s="642"/>
      <c r="AF249" s="642"/>
      <c r="AG249" s="642"/>
      <c r="AH249" s="643"/>
      <c r="AI249" s="375"/>
      <c r="AJ249" s="1476"/>
      <c r="AK249" s="171" t="s">
        <v>3</v>
      </c>
      <c r="AL249" s="747" t="str">
        <f>IF(K13="銀の認定【新規】","取組無し、または添付資料無し（初回のみ　※添付資料ない場合は採点対象外）","取組無し")</f>
        <v>取組無し</v>
      </c>
      <c r="AM249" s="641"/>
      <c r="AN249" s="662"/>
      <c r="AO249" s="642"/>
      <c r="AP249" s="642"/>
      <c r="AQ249" s="642"/>
      <c r="AR249" s="643"/>
      <c r="AS249" s="375"/>
      <c r="AT249" s="1032" t="str">
        <f>IF(D244="□","-",Q266)</f>
        <v>-</v>
      </c>
      <c r="AU249" s="1032" t="str">
        <f>IF(S19="□","",IF(D244="□","-",AH266))</f>
        <v/>
      </c>
      <c r="AV249" s="1032" t="str">
        <f>IF(AJ19="□","",IF(D244="□","-",AR266))</f>
        <v/>
      </c>
      <c r="AW249" s="1238" t="s">
        <v>368</v>
      </c>
      <c r="AX249" s="1239"/>
      <c r="BA249" s="748" t="s">
        <v>778</v>
      </c>
      <c r="BB249" s="749" t="str">
        <f>IF($D$244="☑",IFERROR(AT249+AT269,"-"),"-")</f>
        <v>-</v>
      </c>
      <c r="BC249" s="749" t="str">
        <f t="shared" ref="BC249:BD249" si="1">IF($D$244="☑",IFERROR(AU249+AU269,"-"),"-")</f>
        <v>-</v>
      </c>
      <c r="BD249" s="749" t="str">
        <f t="shared" si="1"/>
        <v>-</v>
      </c>
    </row>
    <row r="250" spans="1:56" ht="19.5" customHeight="1" x14ac:dyDescent="0.4">
      <c r="A250" s="1295"/>
      <c r="B250" s="1269"/>
      <c r="C250" s="1273"/>
      <c r="D250" s="1273"/>
      <c r="E250" s="1273"/>
      <c r="F250" s="1273"/>
      <c r="G250" s="1273"/>
      <c r="H250" s="1273"/>
      <c r="I250" s="1274"/>
      <c r="J250" s="1056" t="s">
        <v>71</v>
      </c>
      <c r="K250" s="1056"/>
      <c r="L250" s="1056"/>
      <c r="N250" s="372"/>
      <c r="O250" s="372"/>
      <c r="P250" s="372"/>
      <c r="Q250" s="373"/>
      <c r="R250" s="275"/>
      <c r="S250" s="1062"/>
      <c r="T250" s="1266"/>
      <c r="U250" s="1266"/>
      <c r="V250" s="1266"/>
      <c r="W250" s="1266"/>
      <c r="X250" s="1266"/>
      <c r="Y250" s="1266"/>
      <c r="Z250" s="1267"/>
      <c r="AA250" s="1056" t="s">
        <v>71</v>
      </c>
      <c r="AB250" s="1056"/>
      <c r="AC250" s="1056"/>
      <c r="AD250" s="48"/>
      <c r="AE250" s="372"/>
      <c r="AF250" s="372"/>
      <c r="AG250" s="372"/>
      <c r="AH250" s="373"/>
      <c r="AI250" s="375"/>
      <c r="AJ250" s="1476"/>
      <c r="AK250" s="1056" t="s">
        <v>71</v>
      </c>
      <c r="AL250" s="1056"/>
      <c r="AM250" s="1056"/>
      <c r="AN250" s="48"/>
      <c r="AO250" s="372"/>
      <c r="AP250" s="372"/>
      <c r="AQ250" s="372"/>
      <c r="AR250" s="373"/>
      <c r="AS250" s="375"/>
      <c r="AT250" s="1032"/>
      <c r="AU250" s="1032"/>
      <c r="AV250" s="1032"/>
      <c r="AW250" s="1220"/>
      <c r="AX250" s="1221"/>
      <c r="BA250" s="748" t="s">
        <v>749</v>
      </c>
      <c r="BB250" s="749" t="str">
        <f>IF($G$244="☑",IFERROR(AT289+AT312,"-"),"-")</f>
        <v>-</v>
      </c>
      <c r="BC250" s="749" t="str">
        <f t="shared" ref="BC250:BD250" si="2">IF($G$244="☑",IFERROR(AU289+AU312,"-"),"-")</f>
        <v>-</v>
      </c>
      <c r="BD250" s="749" t="str">
        <f t="shared" si="2"/>
        <v>-</v>
      </c>
    </row>
    <row r="251" spans="1:56" ht="19.5" customHeight="1" x14ac:dyDescent="0.4">
      <c r="A251" s="1295"/>
      <c r="B251" s="1269"/>
      <c r="C251" s="1273"/>
      <c r="D251" s="1273"/>
      <c r="E251" s="1273"/>
      <c r="F251" s="1273"/>
      <c r="G251" s="1273"/>
      <c r="H251" s="1273"/>
      <c r="I251" s="1274"/>
      <c r="J251" s="202" t="s">
        <v>3</v>
      </c>
      <c r="K251" s="277" t="s">
        <v>94</v>
      </c>
      <c r="L251" s="277"/>
      <c r="N251" s="372"/>
      <c r="O251" s="372"/>
      <c r="P251" s="372"/>
      <c r="Q251" s="373"/>
      <c r="R251" s="275"/>
      <c r="S251" s="1062"/>
      <c r="T251" s="1266"/>
      <c r="U251" s="1266"/>
      <c r="V251" s="1266"/>
      <c r="W251" s="1266"/>
      <c r="X251" s="1266"/>
      <c r="Y251" s="1266"/>
      <c r="Z251" s="1267"/>
      <c r="AA251" s="202" t="s">
        <v>2</v>
      </c>
      <c r="AB251" s="277" t="s">
        <v>94</v>
      </c>
      <c r="AC251" s="277"/>
      <c r="AD251" s="48"/>
      <c r="AE251" s="372"/>
      <c r="AF251" s="372"/>
      <c r="AG251" s="372"/>
      <c r="AH251" s="373"/>
      <c r="AI251" s="375"/>
      <c r="AJ251" s="1476"/>
      <c r="AK251" s="202" t="s">
        <v>3</v>
      </c>
      <c r="AL251" s="277" t="s">
        <v>94</v>
      </c>
      <c r="AM251" s="277"/>
      <c r="AN251" s="48"/>
      <c r="AO251" s="372"/>
      <c r="AP251" s="372"/>
      <c r="AQ251" s="372"/>
      <c r="AR251" s="373"/>
      <c r="AS251" s="375"/>
      <c r="AT251" s="1032"/>
      <c r="AU251" s="1032"/>
      <c r="AV251" s="1032"/>
      <c r="AW251" s="1222"/>
      <c r="AX251" s="1223"/>
      <c r="BA251" s="748" t="s">
        <v>750</v>
      </c>
      <c r="BB251" s="749" t="str">
        <f>IF($K$244="☑",IFERROR(AT332+AT354,"-"),"-")</f>
        <v>-</v>
      </c>
      <c r="BC251" s="749" t="str">
        <f t="shared" ref="BC251:BD251" si="3">IF($K$244="☑",IFERROR(AU332+AU354,"-"),"-")</f>
        <v>-</v>
      </c>
      <c r="BD251" s="749" t="str">
        <f t="shared" si="3"/>
        <v>-</v>
      </c>
    </row>
    <row r="252" spans="1:56" ht="19.5" customHeight="1" x14ac:dyDescent="0.15">
      <c r="A252" s="1295"/>
      <c r="B252" s="1269"/>
      <c r="C252" s="1273"/>
      <c r="D252" s="1273"/>
      <c r="E252" s="1273"/>
      <c r="F252" s="1273"/>
      <c r="G252" s="1273"/>
      <c r="H252" s="1273"/>
      <c r="I252" s="1274"/>
      <c r="J252" s="376"/>
      <c r="K252" s="976" t="s">
        <v>96</v>
      </c>
      <c r="L252" s="277"/>
      <c r="N252" s="372"/>
      <c r="O252" s="372"/>
      <c r="P252" s="372"/>
      <c r="Q252" s="373"/>
      <c r="R252" s="383">
        <f>IF(J251="☑",11,0)</f>
        <v>0</v>
      </c>
      <c r="S252" s="1062"/>
      <c r="T252" s="1266"/>
      <c r="U252" s="1266"/>
      <c r="V252" s="1266"/>
      <c r="W252" s="1266"/>
      <c r="X252" s="1266"/>
      <c r="Y252" s="1266"/>
      <c r="Z252" s="1267"/>
      <c r="AA252" s="376"/>
      <c r="AB252" s="976" t="s">
        <v>96</v>
      </c>
      <c r="AC252" s="277"/>
      <c r="AD252" s="48"/>
      <c r="AE252" s="372"/>
      <c r="AF252" s="372"/>
      <c r="AG252" s="372"/>
      <c r="AH252" s="373"/>
      <c r="AI252" s="383">
        <f>IF(AA251="☑",11,0)</f>
        <v>11</v>
      </c>
      <c r="AJ252" s="1476"/>
      <c r="AK252" s="376"/>
      <c r="AL252" s="976" t="s">
        <v>96</v>
      </c>
      <c r="AM252" s="277"/>
      <c r="AN252" s="48"/>
      <c r="AO252" s="372"/>
      <c r="AP252" s="372"/>
      <c r="AQ252" s="372"/>
      <c r="AR252" s="373"/>
      <c r="AS252" s="383">
        <f>IF(AK251="☑",11,0)</f>
        <v>0</v>
      </c>
      <c r="AT252" s="1032"/>
      <c r="AU252" s="1032"/>
      <c r="AV252" s="1032"/>
      <c r="AW252" s="1222"/>
      <c r="AX252" s="1223"/>
      <c r="BA252" s="748" t="s">
        <v>779</v>
      </c>
      <c r="BB252" s="749" t="str">
        <f>IF($M$244="☑",IFERROR(AT382+AT401,"-"),"-")</f>
        <v>-</v>
      </c>
      <c r="BC252" s="749" t="str">
        <f t="shared" ref="BC252:BD252" si="4">IF($M$244="☑",IFERROR(AU382+AU401,"-"),"-")</f>
        <v>-</v>
      </c>
      <c r="BD252" s="749" t="str">
        <f t="shared" si="4"/>
        <v>-</v>
      </c>
    </row>
    <row r="253" spans="1:56" ht="19.5" customHeight="1" x14ac:dyDescent="0.4">
      <c r="A253" s="1295"/>
      <c r="B253" s="1269"/>
      <c r="C253" s="1273"/>
      <c r="D253" s="1273"/>
      <c r="E253" s="1273"/>
      <c r="F253" s="1273"/>
      <c r="G253" s="1273"/>
      <c r="H253" s="1273"/>
      <c r="I253" s="1274"/>
      <c r="J253" s="376"/>
      <c r="K253" s="202" t="s">
        <v>3</v>
      </c>
      <c r="L253" s="409" t="s">
        <v>80</v>
      </c>
      <c r="M253" s="372"/>
      <c r="N253" s="372"/>
      <c r="O253" s="977"/>
      <c r="P253" s="372"/>
      <c r="Q253" s="373"/>
      <c r="R253" s="663"/>
      <c r="S253" s="1062"/>
      <c r="T253" s="1266"/>
      <c r="U253" s="1266"/>
      <c r="V253" s="1266"/>
      <c r="W253" s="1266"/>
      <c r="X253" s="1266"/>
      <c r="Y253" s="1266"/>
      <c r="Z253" s="1267"/>
      <c r="AA253" s="376"/>
      <c r="AB253" s="202" t="s">
        <v>3</v>
      </c>
      <c r="AC253" s="409" t="s">
        <v>80</v>
      </c>
      <c r="AD253" s="372"/>
      <c r="AE253" s="372"/>
      <c r="AF253" s="372"/>
      <c r="AG253" s="372"/>
      <c r="AH253" s="373"/>
      <c r="AI253" s="663"/>
      <c r="AJ253" s="1476"/>
      <c r="AK253" s="376"/>
      <c r="AL253" s="202" t="s">
        <v>3</v>
      </c>
      <c r="AM253" s="409" t="s">
        <v>80</v>
      </c>
      <c r="AN253" s="372"/>
      <c r="AO253" s="372"/>
      <c r="AP253" s="372"/>
      <c r="AQ253" s="372"/>
      <c r="AR253" s="373"/>
      <c r="AS253" s="663"/>
      <c r="AT253" s="1032"/>
      <c r="AU253" s="1032"/>
      <c r="AV253" s="1032"/>
      <c r="AW253" s="1222"/>
      <c r="AX253" s="1223"/>
      <c r="BA253" s="748" t="s">
        <v>752</v>
      </c>
      <c r="BB253" s="749" t="str">
        <f>IF($D$246="☑",IFERROR(AT420+AT439,"-"),"-")</f>
        <v>-</v>
      </c>
      <c r="BC253" s="749" t="str">
        <f t="shared" ref="BC253:BD253" si="5">IF($D$246="☑",IFERROR(AU420+AU439,"-"),"-")</f>
        <v>-</v>
      </c>
      <c r="BD253" s="749" t="str">
        <f t="shared" si="5"/>
        <v>-</v>
      </c>
    </row>
    <row r="254" spans="1:56" ht="19.5" customHeight="1" x14ac:dyDescent="0.4">
      <c r="A254" s="1295"/>
      <c r="B254" s="1269"/>
      <c r="C254" s="422"/>
      <c r="D254" s="422"/>
      <c r="E254" s="422"/>
      <c r="F254" s="422"/>
      <c r="G254" s="422"/>
      <c r="H254" s="422"/>
      <c r="I254" s="479"/>
      <c r="J254" s="376"/>
      <c r="K254" s="202" t="s">
        <v>3</v>
      </c>
      <c r="L254" s="409" t="s">
        <v>81</v>
      </c>
      <c r="N254" s="372"/>
      <c r="O254" s="372"/>
      <c r="P254" s="372"/>
      <c r="Q254" s="373"/>
      <c r="R254" s="663"/>
      <c r="S254" s="1062"/>
      <c r="T254" s="426"/>
      <c r="U254" s="426"/>
      <c r="V254" s="426"/>
      <c r="W254" s="426"/>
      <c r="X254" s="426"/>
      <c r="Y254" s="426"/>
      <c r="Z254" s="480"/>
      <c r="AA254" s="376"/>
      <c r="AB254" s="202" t="s">
        <v>3</v>
      </c>
      <c r="AC254" s="409" t="s">
        <v>81</v>
      </c>
      <c r="AD254" s="48"/>
      <c r="AE254" s="372"/>
      <c r="AF254" s="372"/>
      <c r="AG254" s="372"/>
      <c r="AH254" s="373"/>
      <c r="AI254" s="663"/>
      <c r="AJ254" s="1476"/>
      <c r="AK254" s="376"/>
      <c r="AL254" s="202" t="s">
        <v>3</v>
      </c>
      <c r="AM254" s="409" t="s">
        <v>81</v>
      </c>
      <c r="AN254" s="48"/>
      <c r="AO254" s="372"/>
      <c r="AP254" s="372"/>
      <c r="AQ254" s="372"/>
      <c r="AR254" s="373"/>
      <c r="AS254" s="663"/>
      <c r="AT254" s="1032"/>
      <c r="AU254" s="1032"/>
      <c r="AV254" s="1032"/>
      <c r="AW254" s="1222"/>
      <c r="AX254" s="1223"/>
      <c r="BA254" s="748" t="s">
        <v>753</v>
      </c>
      <c r="BB254" s="749" t="str">
        <f>IF($G$246="☑",IFERROR(AT456+AT475,"-"),"-")</f>
        <v>-</v>
      </c>
      <c r="BC254" s="749" t="str">
        <f t="shared" ref="BC254:BD254" si="6">IF($G$246="☑",IFERROR(AU456+AU475,"-"),"-")</f>
        <v>-</v>
      </c>
      <c r="BD254" s="749" t="str">
        <f t="shared" si="6"/>
        <v>-</v>
      </c>
    </row>
    <row r="255" spans="1:56" ht="19.5" customHeight="1" x14ac:dyDescent="0.4">
      <c r="A255" s="1295"/>
      <c r="B255" s="1269"/>
      <c r="C255" s="422"/>
      <c r="D255" s="1039" t="s">
        <v>162</v>
      </c>
      <c r="E255" s="1040"/>
      <c r="F255" s="1040"/>
      <c r="G255" s="1040"/>
      <c r="H255" s="1041"/>
      <c r="I255" s="479"/>
      <c r="J255" s="376"/>
      <c r="K255" s="202" t="s">
        <v>3</v>
      </c>
      <c r="L255" s="409" t="s">
        <v>5</v>
      </c>
      <c r="N255" s="372"/>
      <c r="O255" s="372"/>
      <c r="P255" s="372"/>
      <c r="Q255" s="373"/>
      <c r="R255" s="663"/>
      <c r="S255" s="1062"/>
      <c r="T255" s="426"/>
      <c r="U255" s="1039" t="s">
        <v>162</v>
      </c>
      <c r="V255" s="1040"/>
      <c r="W255" s="1040"/>
      <c r="X255" s="1040"/>
      <c r="Y255" s="1041"/>
      <c r="Z255" s="480"/>
      <c r="AA255" s="376"/>
      <c r="AB255" s="202" t="s">
        <v>3</v>
      </c>
      <c r="AC255" s="409" t="s">
        <v>5</v>
      </c>
      <c r="AD255" s="48"/>
      <c r="AE255" s="372"/>
      <c r="AF255" s="372"/>
      <c r="AG255" s="372"/>
      <c r="AH255" s="373"/>
      <c r="AI255" s="663"/>
      <c r="AJ255" s="1476"/>
      <c r="AK255" s="376"/>
      <c r="AL255" s="202" t="s">
        <v>3</v>
      </c>
      <c r="AM255" s="409" t="s">
        <v>5</v>
      </c>
      <c r="AN255" s="48"/>
      <c r="AO255" s="372"/>
      <c r="AP255" s="372"/>
      <c r="AQ255" s="372"/>
      <c r="AR255" s="373"/>
      <c r="AS255" s="663"/>
      <c r="AT255" s="1032"/>
      <c r="AU255" s="1032"/>
      <c r="AV255" s="1032"/>
      <c r="AW255" s="750"/>
      <c r="AX255" s="751"/>
      <c r="BA255" s="748" t="s">
        <v>754</v>
      </c>
      <c r="BB255" s="749" t="str">
        <f>IF($K$246="☑",IFERROR(AT492+AT511,"-"),"-")</f>
        <v>-</v>
      </c>
      <c r="BC255" s="749" t="str">
        <f t="shared" ref="BC255:BD255" si="7">IF($K$246="☑",IFERROR(AU492+AU511,"-"),"-")</f>
        <v>-</v>
      </c>
      <c r="BD255" s="749" t="str">
        <f t="shared" si="7"/>
        <v>-</v>
      </c>
    </row>
    <row r="256" spans="1:56" ht="19.5" customHeight="1" x14ac:dyDescent="0.4">
      <c r="A256" s="1295"/>
      <c r="B256" s="1269"/>
      <c r="C256" s="422"/>
      <c r="D256" s="1042"/>
      <c r="E256" s="1043"/>
      <c r="F256" s="1043"/>
      <c r="G256" s="1043"/>
      <c r="H256" s="1044"/>
      <c r="I256" s="479"/>
      <c r="J256" s="376"/>
      <c r="K256" s="202" t="s">
        <v>3</v>
      </c>
      <c r="L256" s="409" t="s">
        <v>82</v>
      </c>
      <c r="M256" s="46"/>
      <c r="N256" s="372"/>
      <c r="O256" s="372"/>
      <c r="P256" s="372"/>
      <c r="Q256" s="373"/>
      <c r="R256" s="275"/>
      <c r="S256" s="1062"/>
      <c r="T256" s="426"/>
      <c r="U256" s="1042"/>
      <c r="V256" s="1043"/>
      <c r="W256" s="1043"/>
      <c r="X256" s="1043"/>
      <c r="Y256" s="1044"/>
      <c r="Z256" s="480"/>
      <c r="AA256" s="376"/>
      <c r="AB256" s="202" t="s">
        <v>3</v>
      </c>
      <c r="AC256" s="409" t="s">
        <v>82</v>
      </c>
      <c r="AD256" s="46"/>
      <c r="AE256" s="372"/>
      <c r="AF256" s="372"/>
      <c r="AG256" s="372"/>
      <c r="AH256" s="373"/>
      <c r="AI256" s="275"/>
      <c r="AJ256" s="1476"/>
      <c r="AK256" s="376"/>
      <c r="AL256" s="202" t="s">
        <v>3</v>
      </c>
      <c r="AM256" s="409" t="s">
        <v>82</v>
      </c>
      <c r="AN256" s="46"/>
      <c r="AO256" s="372"/>
      <c r="AP256" s="372"/>
      <c r="AQ256" s="372"/>
      <c r="AR256" s="373"/>
      <c r="AS256" s="275"/>
      <c r="AT256" s="1032"/>
      <c r="AU256" s="1032"/>
      <c r="AV256" s="1032"/>
      <c r="AW256" s="1214"/>
      <c r="AX256" s="1215"/>
    </row>
    <row r="257" spans="1:50" ht="19.5" customHeight="1" x14ac:dyDescent="0.4">
      <c r="A257" s="1295"/>
      <c r="B257" s="1269"/>
      <c r="C257" s="492"/>
      <c r="D257" s="1045" t="s">
        <v>157</v>
      </c>
      <c r="E257" s="1046"/>
      <c r="F257" s="1046"/>
      <c r="G257" s="1046"/>
      <c r="H257" s="1047"/>
      <c r="I257" s="479"/>
      <c r="J257" s="376"/>
      <c r="K257" s="202" t="s">
        <v>3</v>
      </c>
      <c r="L257" s="397" t="s">
        <v>92</v>
      </c>
      <c r="M257" s="568"/>
      <c r="N257" s="1251"/>
      <c r="O257" s="1252"/>
      <c r="P257" s="489"/>
      <c r="Q257" s="373"/>
      <c r="R257" s="374"/>
      <c r="S257" s="1062"/>
      <c r="T257" s="493"/>
      <c r="U257" s="1045" t="s">
        <v>157</v>
      </c>
      <c r="V257" s="1046"/>
      <c r="W257" s="1046"/>
      <c r="X257" s="1046"/>
      <c r="Y257" s="1047"/>
      <c r="Z257" s="480"/>
      <c r="AA257" s="376"/>
      <c r="AB257" s="202" t="s">
        <v>3</v>
      </c>
      <c r="AC257" s="397" t="s">
        <v>92</v>
      </c>
      <c r="AD257" s="568"/>
      <c r="AE257" s="1251"/>
      <c r="AF257" s="1252"/>
      <c r="AG257" s="489"/>
      <c r="AH257" s="373"/>
      <c r="AI257" s="374"/>
      <c r="AJ257" s="1476"/>
      <c r="AK257" s="376"/>
      <c r="AL257" s="202" t="s">
        <v>3</v>
      </c>
      <c r="AM257" s="397" t="s">
        <v>92</v>
      </c>
      <c r="AN257" s="568"/>
      <c r="AO257" s="1251"/>
      <c r="AP257" s="1252"/>
      <c r="AQ257" s="489"/>
      <c r="AR257" s="373"/>
      <c r="AS257" s="374"/>
      <c r="AT257" s="1032"/>
      <c r="AU257" s="1032"/>
      <c r="AV257" s="1032"/>
      <c r="AW257" s="1216"/>
      <c r="AX257" s="1215"/>
    </row>
    <row r="258" spans="1:50" ht="19.5" customHeight="1" x14ac:dyDescent="0.4">
      <c r="A258" s="1295"/>
      <c r="B258" s="1269"/>
      <c r="C258" s="432"/>
      <c r="D258" s="1048"/>
      <c r="E258" s="1049"/>
      <c r="F258" s="1049"/>
      <c r="G258" s="1049"/>
      <c r="H258" s="1050"/>
      <c r="I258" s="752"/>
      <c r="J258" s="148" t="s">
        <v>68</v>
      </c>
      <c r="K258" s="148"/>
      <c r="L258" s="398"/>
      <c r="M258" s="398"/>
      <c r="N258" s="148"/>
      <c r="O258" s="372"/>
      <c r="P258" s="517"/>
      <c r="Q258" s="373"/>
      <c r="R258" s="491"/>
      <c r="S258" s="1062"/>
      <c r="T258" s="434"/>
      <c r="U258" s="1048"/>
      <c r="V258" s="1049"/>
      <c r="W258" s="1049"/>
      <c r="X258" s="1049"/>
      <c r="Y258" s="1050"/>
      <c r="Z258" s="753"/>
      <c r="AA258" s="148" t="s">
        <v>68</v>
      </c>
      <c r="AB258" s="148"/>
      <c r="AC258" s="398"/>
      <c r="AD258" s="398"/>
      <c r="AE258" s="148"/>
      <c r="AF258" s="372"/>
      <c r="AG258" s="517"/>
      <c r="AH258" s="373"/>
      <c r="AI258" s="491"/>
      <c r="AJ258" s="1476"/>
      <c r="AK258" s="148" t="s">
        <v>77</v>
      </c>
      <c r="AL258" s="148"/>
      <c r="AM258" s="398"/>
      <c r="AN258" s="398"/>
      <c r="AO258" s="148"/>
      <c r="AP258" s="372"/>
      <c r="AQ258" s="517"/>
      <c r="AR258" s="373"/>
      <c r="AS258" s="491"/>
      <c r="AT258" s="1032"/>
      <c r="AU258" s="1032"/>
      <c r="AV258" s="1032"/>
      <c r="AW258" s="1216"/>
      <c r="AX258" s="1215"/>
    </row>
    <row r="259" spans="1:50" ht="19.5" customHeight="1" x14ac:dyDescent="0.4">
      <c r="A259" s="1295"/>
      <c r="B259" s="1269"/>
      <c r="C259" s="436"/>
      <c r="D259" s="1045" t="s">
        <v>158</v>
      </c>
      <c r="E259" s="1051"/>
      <c r="F259" s="1051"/>
      <c r="G259" s="1051"/>
      <c r="H259" s="1052"/>
      <c r="I259" s="422"/>
      <c r="J259" s="156" t="s">
        <v>3</v>
      </c>
      <c r="K259" s="409" t="s">
        <v>66</v>
      </c>
      <c r="L259" s="410"/>
      <c r="M259" s="410"/>
      <c r="N259" s="372"/>
      <c r="O259" s="372"/>
      <c r="P259" s="46"/>
      <c r="Q259" s="373"/>
      <c r="R259" s="412">
        <f>IF(R252=0,99,IF(AND(J259="☑",J260="☑"),99,IF(AND(J259="□",J260="□"),99,IF(J259="☑",1,2))))</f>
        <v>99</v>
      </c>
      <c r="S259" s="1062"/>
      <c r="T259" s="438"/>
      <c r="U259" s="1045" t="s">
        <v>158</v>
      </c>
      <c r="V259" s="1051"/>
      <c r="W259" s="1051"/>
      <c r="X259" s="1051"/>
      <c r="Y259" s="1052"/>
      <c r="Z259" s="426"/>
      <c r="AA259" s="156" t="s">
        <v>2</v>
      </c>
      <c r="AB259" s="409" t="s">
        <v>66</v>
      </c>
      <c r="AC259" s="410"/>
      <c r="AD259" s="410"/>
      <c r="AE259" s="372"/>
      <c r="AF259" s="372"/>
      <c r="AG259" s="46"/>
      <c r="AH259" s="373"/>
      <c r="AI259" s="412">
        <f>IF(AI252=0,99,IF(AND(AA259="☑",AA260="☑"),99,IF(AND(AA259="□",AA260="□"),99,IF(AA259="☑",1,2))))</f>
        <v>1</v>
      </c>
      <c r="AJ259" s="1476"/>
      <c r="AK259" s="202" t="s">
        <v>2</v>
      </c>
      <c r="AL259" s="409" t="s">
        <v>66</v>
      </c>
      <c r="AM259" s="410"/>
      <c r="AN259" s="410"/>
      <c r="AO259" s="372"/>
      <c r="AP259" s="372"/>
      <c r="AQ259" s="46"/>
      <c r="AR259" s="373"/>
      <c r="AS259" s="412">
        <f>IF(AS252=0,99,IF(AND(AK259="☑",AK260="☑"),99,IF(AND(AK259="□",AK260="□"),99,IF(AK259="☑",1,2))))</f>
        <v>99</v>
      </c>
      <c r="AT259" s="1032"/>
      <c r="AU259" s="1032"/>
      <c r="AV259" s="1032"/>
      <c r="AW259" s="1216"/>
      <c r="AX259" s="1215"/>
    </row>
    <row r="260" spans="1:50" ht="19.5" customHeight="1" x14ac:dyDescent="0.4">
      <c r="A260" s="1295"/>
      <c r="B260" s="1269"/>
      <c r="C260" s="436"/>
      <c r="D260" s="1053"/>
      <c r="E260" s="1054"/>
      <c r="F260" s="1054"/>
      <c r="G260" s="1054"/>
      <c r="H260" s="1055"/>
      <c r="I260" s="422"/>
      <c r="J260" s="156" t="s">
        <v>3</v>
      </c>
      <c r="K260" s="397" t="s">
        <v>67</v>
      </c>
      <c r="L260" s="398"/>
      <c r="M260" s="398"/>
      <c r="N260" s="46"/>
      <c r="O260" s="372"/>
      <c r="P260" s="372"/>
      <c r="Q260" s="373"/>
      <c r="R260" s="491"/>
      <c r="S260" s="1062"/>
      <c r="T260" s="438"/>
      <c r="U260" s="1053"/>
      <c r="V260" s="1054"/>
      <c r="W260" s="1054"/>
      <c r="X260" s="1054"/>
      <c r="Y260" s="1055"/>
      <c r="Z260" s="426"/>
      <c r="AA260" s="156" t="s">
        <v>3</v>
      </c>
      <c r="AB260" s="397" t="s">
        <v>67</v>
      </c>
      <c r="AC260" s="398"/>
      <c r="AD260" s="398"/>
      <c r="AE260" s="46"/>
      <c r="AF260" s="372"/>
      <c r="AG260" s="372"/>
      <c r="AH260" s="373"/>
      <c r="AI260" s="491"/>
      <c r="AJ260" s="1476"/>
      <c r="AK260" s="202" t="s">
        <v>3</v>
      </c>
      <c r="AL260" s="397" t="s">
        <v>67</v>
      </c>
      <c r="AM260" s="398"/>
      <c r="AN260" s="398"/>
      <c r="AO260" s="46"/>
      <c r="AP260" s="372"/>
      <c r="AQ260" s="372"/>
      <c r="AR260" s="373"/>
      <c r="AS260" s="491"/>
      <c r="AT260" s="1032"/>
      <c r="AU260" s="1032"/>
      <c r="AV260" s="1032"/>
      <c r="AW260" s="1216"/>
      <c r="AX260" s="1215"/>
    </row>
    <row r="261" spans="1:50" ht="19.5" customHeight="1" x14ac:dyDescent="0.15">
      <c r="A261" s="1295"/>
      <c r="B261" s="1269"/>
      <c r="C261" s="537"/>
      <c r="D261" s="537"/>
      <c r="E261" s="537"/>
      <c r="F261" s="537"/>
      <c r="G261" s="537"/>
      <c r="H261" s="537"/>
      <c r="I261" s="537"/>
      <c r="J261" s="301" t="s">
        <v>222</v>
      </c>
      <c r="K261" s="148"/>
      <c r="L261" s="377"/>
      <c r="M261" s="148"/>
      <c r="N261" s="372"/>
      <c r="O261" s="570"/>
      <c r="P261" s="372"/>
      <c r="Q261" s="373"/>
      <c r="R261" s="491"/>
      <c r="S261" s="1062"/>
      <c r="T261" s="540"/>
      <c r="U261" s="540"/>
      <c r="V261" s="540"/>
      <c r="W261" s="540"/>
      <c r="X261" s="540"/>
      <c r="Y261" s="540"/>
      <c r="Z261" s="540"/>
      <c r="AA261" s="301" t="s">
        <v>222</v>
      </c>
      <c r="AB261" s="148"/>
      <c r="AC261" s="377"/>
      <c r="AD261" s="148"/>
      <c r="AE261" s="372"/>
      <c r="AF261" s="570" t="str">
        <f>IF(AF262="","",IFERROR(IF(DATEDIF(AF262,$K$14,"M")&lt;6,"レポート記入日から6ヵ月未満になっていませんか？",""),""))</f>
        <v/>
      </c>
      <c r="AG261" s="372"/>
      <c r="AH261" s="373"/>
      <c r="AI261" s="491"/>
      <c r="AJ261" s="1476"/>
      <c r="AK261" s="148" t="s">
        <v>222</v>
      </c>
      <c r="AL261" s="148"/>
      <c r="AM261" s="377"/>
      <c r="AN261" s="148"/>
      <c r="AO261" s="372"/>
      <c r="AP261" s="570" t="str">
        <f>IF(AP262="","",IFERROR(IF(DATEDIF(AP262,$K$14,"M")&lt;6,"レポート記入日から6ヵ月未満になっていませんか？",""),""))</f>
        <v/>
      </c>
      <c r="AQ261" s="372"/>
      <c r="AR261" s="373"/>
      <c r="AS261" s="491"/>
      <c r="AT261" s="1032"/>
      <c r="AU261" s="1032"/>
      <c r="AV261" s="1032"/>
      <c r="AW261" s="1216"/>
      <c r="AX261" s="1215"/>
    </row>
    <row r="262" spans="1:50" ht="18.95" customHeight="1" x14ac:dyDescent="0.4">
      <c r="A262" s="1295"/>
      <c r="B262" s="1269"/>
      <c r="C262" s="537"/>
      <c r="D262" s="537"/>
      <c r="E262" s="537"/>
      <c r="F262" s="537"/>
      <c r="G262" s="537"/>
      <c r="H262" s="537"/>
      <c r="I262" s="537"/>
      <c r="J262" s="156" t="s">
        <v>3</v>
      </c>
      <c r="K262" s="428" t="s">
        <v>735</v>
      </c>
      <c r="L262" s="303"/>
      <c r="M262" s="303"/>
      <c r="N262" s="429" t="s">
        <v>72</v>
      </c>
      <c r="O262" s="192"/>
      <c r="P262" s="372"/>
      <c r="Q262" s="373"/>
      <c r="R262" s="412">
        <f>IF(R252=0,99,IF(AND(J262="☑",J263="☑"),99,IF(AND(J262="□",J263="□"),99,IF(J262="☑",1,3))))</f>
        <v>99</v>
      </c>
      <c r="S262" s="1062"/>
      <c r="T262" s="540"/>
      <c r="U262" s="540"/>
      <c r="V262" s="540"/>
      <c r="W262" s="540"/>
      <c r="X262" s="540"/>
      <c r="Y262" s="540"/>
      <c r="Z262" s="540"/>
      <c r="AA262" s="156" t="s">
        <v>2</v>
      </c>
      <c r="AB262" s="428" t="s">
        <v>765</v>
      </c>
      <c r="AD262" s="303"/>
      <c r="AE262" s="429" t="s">
        <v>72</v>
      </c>
      <c r="AF262" s="192"/>
      <c r="AG262" s="372"/>
      <c r="AH262" s="373"/>
      <c r="AI262" s="412">
        <f>IF(AI252=0,99,IF(AND(AA262="☑",AA263="☑"),99,IF(AND(AA262="□",AA263="□"),99,IF(AA262="☑",1,3))))</f>
        <v>1</v>
      </c>
      <c r="AJ262" s="1476"/>
      <c r="AK262" s="202" t="s">
        <v>2</v>
      </c>
      <c r="AL262" s="428" t="s">
        <v>765</v>
      </c>
      <c r="AM262" s="303"/>
      <c r="AN262" s="303"/>
      <c r="AO262" s="429" t="s">
        <v>72</v>
      </c>
      <c r="AP262" s="192"/>
      <c r="AQ262" s="372"/>
      <c r="AR262" s="373"/>
      <c r="AS262" s="412">
        <f>IF(AS252=0,99,IF(AND(AK262="☑",AK263="☑"),99,IF(AND(AK262="□",AK263="□"),99,IF(AK262="☑",1,3))))</f>
        <v>99</v>
      </c>
      <c r="AT262" s="1032"/>
      <c r="AU262" s="1032"/>
      <c r="AV262" s="1032"/>
      <c r="AW262" s="1216"/>
      <c r="AX262" s="1215"/>
    </row>
    <row r="263" spans="1:50" ht="18.95" customHeight="1" x14ac:dyDescent="0.4">
      <c r="A263" s="1295"/>
      <c r="B263" s="1269"/>
      <c r="C263" s="537"/>
      <c r="D263" s="537"/>
      <c r="E263" s="537"/>
      <c r="F263" s="537"/>
      <c r="G263" s="537"/>
      <c r="H263" s="537"/>
      <c r="I263" s="537"/>
      <c r="J263" s="156" t="s">
        <v>3</v>
      </c>
      <c r="K263" s="428" t="s">
        <v>734</v>
      </c>
      <c r="L263" s="303"/>
      <c r="M263" s="303"/>
      <c r="N263" s="435" t="s">
        <v>837</v>
      </c>
      <c r="O263" s="148"/>
      <c r="P263" s="372"/>
      <c r="Q263" s="373"/>
      <c r="R263" s="275"/>
      <c r="S263" s="1062"/>
      <c r="T263" s="540"/>
      <c r="U263" s="540"/>
      <c r="V263" s="540"/>
      <c r="W263" s="540"/>
      <c r="X263" s="540"/>
      <c r="Y263" s="540"/>
      <c r="Z263" s="540"/>
      <c r="AA263" s="156" t="s">
        <v>3</v>
      </c>
      <c r="AB263" s="428" t="s">
        <v>766</v>
      </c>
      <c r="AC263" s="303"/>
      <c r="AD263" s="303"/>
      <c r="AE263" s="494" t="s">
        <v>166</v>
      </c>
      <c r="AF263" s="148"/>
      <c r="AG263" s="372"/>
      <c r="AH263" s="373"/>
      <c r="AI263" s="375"/>
      <c r="AJ263" s="1476"/>
      <c r="AK263" s="202" t="s">
        <v>3</v>
      </c>
      <c r="AL263" s="428" t="s">
        <v>766</v>
      </c>
      <c r="AM263" s="303"/>
      <c r="AN263" s="303"/>
      <c r="AO263" s="494" t="s">
        <v>166</v>
      </c>
      <c r="AP263" s="148"/>
      <c r="AQ263" s="372"/>
      <c r="AR263" s="373"/>
      <c r="AS263" s="375"/>
      <c r="AT263" s="1032"/>
      <c r="AU263" s="1032"/>
      <c r="AV263" s="1032"/>
      <c r="AW263" s="1216"/>
      <c r="AX263" s="1215"/>
    </row>
    <row r="264" spans="1:50" ht="11.45" customHeight="1" x14ac:dyDescent="0.4">
      <c r="A264" s="1295"/>
      <c r="B264" s="1269"/>
      <c r="C264" s="537"/>
      <c r="D264" s="537"/>
      <c r="E264" s="537"/>
      <c r="F264" s="537"/>
      <c r="G264" s="537"/>
      <c r="H264" s="537"/>
      <c r="I264" s="537"/>
      <c r="J264" s="370"/>
      <c r="K264" s="428"/>
      <c r="L264" s="303"/>
      <c r="M264" s="303"/>
      <c r="N264" s="148"/>
      <c r="O264" s="304"/>
      <c r="P264" s="372"/>
      <c r="Q264" s="373"/>
      <c r="R264" s="275"/>
      <c r="S264" s="1062"/>
      <c r="T264" s="540"/>
      <c r="U264" s="540"/>
      <c r="V264" s="540"/>
      <c r="W264" s="540"/>
      <c r="X264" s="540"/>
      <c r="Y264" s="540"/>
      <c r="Z264" s="540"/>
      <c r="AA264" s="370"/>
      <c r="AB264" s="428"/>
      <c r="AC264" s="303"/>
      <c r="AD264" s="303"/>
      <c r="AE264" s="148"/>
      <c r="AF264" s="304"/>
      <c r="AG264" s="372"/>
      <c r="AH264" s="373"/>
      <c r="AI264" s="375"/>
      <c r="AJ264" s="1476"/>
      <c r="AK264" s="376"/>
      <c r="AL264" s="428"/>
      <c r="AM264" s="303"/>
      <c r="AN264" s="303"/>
      <c r="AO264" s="148"/>
      <c r="AP264" s="304"/>
      <c r="AQ264" s="372"/>
      <c r="AR264" s="373"/>
      <c r="AS264" s="375"/>
      <c r="AT264" s="1032"/>
      <c r="AU264" s="1032"/>
      <c r="AV264" s="1032"/>
      <c r="AW264" s="1216"/>
      <c r="AX264" s="1215"/>
    </row>
    <row r="265" spans="1:50" ht="19.5" customHeight="1" x14ac:dyDescent="0.3">
      <c r="A265" s="1295"/>
      <c r="B265" s="1269"/>
      <c r="C265" s="537"/>
      <c r="D265" s="537"/>
      <c r="E265" s="537"/>
      <c r="F265" s="537"/>
      <c r="G265" s="537"/>
      <c r="H265" s="537"/>
      <c r="I265" s="537"/>
      <c r="J265" s="439" t="s">
        <v>73</v>
      </c>
      <c r="K265" s="646"/>
      <c r="L265" s="302"/>
      <c r="M265" s="303"/>
      <c r="N265" s="148"/>
      <c r="O265" s="304"/>
      <c r="P265" s="304"/>
      <c r="Q265" s="305" t="str">
        <f>IF(ISNUMBER(Q266),"","必要項目が正しく選択されていません")</f>
        <v/>
      </c>
      <c r="R265" s="572"/>
      <c r="S265" s="1062"/>
      <c r="T265" s="540"/>
      <c r="U265" s="540"/>
      <c r="V265" s="540"/>
      <c r="W265" s="540"/>
      <c r="X265" s="540"/>
      <c r="Y265" s="540"/>
      <c r="Z265" s="540"/>
      <c r="AA265" s="439" t="s">
        <v>204</v>
      </c>
      <c r="AB265" s="646"/>
      <c r="AC265" s="302"/>
      <c r="AD265" s="303"/>
      <c r="AE265" s="148"/>
      <c r="AF265" s="304"/>
      <c r="AG265" s="304"/>
      <c r="AH265" s="305" t="str">
        <f>IF(ISNUMBER(AH266),"","必要項目が正しく選択されていません")</f>
        <v/>
      </c>
      <c r="AI265" s="573"/>
      <c r="AJ265" s="1476"/>
      <c r="AK265" s="441" t="s">
        <v>73</v>
      </c>
      <c r="AL265" s="646"/>
      <c r="AM265" s="302"/>
      <c r="AN265" s="303"/>
      <c r="AO265" s="148"/>
      <c r="AP265" s="304"/>
      <c r="AQ265" s="304"/>
      <c r="AR265" s="305" t="str">
        <f>IF(ISNUMBER(AR266),"","必要項目が正しく選択されていません")</f>
        <v/>
      </c>
      <c r="AS265" s="573"/>
      <c r="AT265" s="1032"/>
      <c r="AU265" s="1032"/>
      <c r="AV265" s="1032"/>
      <c r="AW265" s="1216"/>
      <c r="AX265" s="1215"/>
    </row>
    <row r="266" spans="1:50" ht="37.5" customHeight="1" x14ac:dyDescent="0.25">
      <c r="A266" s="1295"/>
      <c r="B266" s="1269"/>
      <c r="C266" s="537"/>
      <c r="D266" s="537"/>
      <c r="E266" s="537"/>
      <c r="F266" s="537"/>
      <c r="G266" s="537"/>
      <c r="H266" s="537"/>
      <c r="I266" s="537"/>
      <c r="J266" s="370"/>
      <c r="K266" s="1020"/>
      <c r="L266" s="1020"/>
      <c r="M266" s="1020"/>
      <c r="N266" s="1020"/>
      <c r="O266" s="1020"/>
      <c r="P266" s="304"/>
      <c r="Q266" s="445">
        <f>IF(J249="☑",1,IF(AND(R252=11,OR(R259=99,R262=99)),"error",IF(AND(R252=11,R259=1,R262=1),3,IF(AND(R252=11,R259=1,R262=2),2,IF(AND(R252=11,R259=2,R262=1),2,IF(AND(R252=11,R259=2,R262=2),2,1))))))</f>
        <v>1</v>
      </c>
      <c r="R266" s="575"/>
      <c r="S266" s="1062"/>
      <c r="T266" s="540"/>
      <c r="U266" s="540"/>
      <c r="V266" s="540"/>
      <c r="W266" s="540"/>
      <c r="X266" s="540"/>
      <c r="Y266" s="540"/>
      <c r="Z266" s="540"/>
      <c r="AA266" s="370"/>
      <c r="AB266" s="1020"/>
      <c r="AC266" s="1020"/>
      <c r="AD266" s="1020"/>
      <c r="AE266" s="1020"/>
      <c r="AF266" s="1020"/>
      <c r="AG266" s="304"/>
      <c r="AH266" s="309">
        <f>IF(AA248="☑",Q266,IF(AA249="☑",1,IF(AND(AI252=11,OR(AI259=99,AI262=99)),"error",IF(AND(AI252=11,AI259=1,AI262=1),3,IF(AND(AI252=11,AI259=1,AI262=2),2,IF(AND(AI252=11,AI259=2,AI262=1),2,IF(AND(AI252=11,AI259=2,AI262=2),2,1)))))))</f>
        <v>3</v>
      </c>
      <c r="AI266" s="575"/>
      <c r="AJ266" s="1476"/>
      <c r="AK266" s="376"/>
      <c r="AL266" s="1020"/>
      <c r="AM266" s="1020"/>
      <c r="AN266" s="1020"/>
      <c r="AO266" s="1020"/>
      <c r="AP266" s="1020"/>
      <c r="AQ266" s="304"/>
      <c r="AR266" s="309">
        <f>IF(AK248="☑",Q266,IF(AN248="☑",AH266,IF(AK249="☑",1,IF(AND(AS252=11,OR(AS259=99,AS262=99)),"error",IF(AND(AS252=11,AS259=1,AS262=1),3,IF(AND(AS252=11,AS259=1,AS262=2),2,IF(AND(AS252=11,AS259=2,AS262=1),2,IF(AND(AS252=11,AS259=2,AS262=2),2,1))))))))</f>
        <v>3</v>
      </c>
      <c r="AS266" s="575"/>
      <c r="AT266" s="1032"/>
      <c r="AU266" s="1032"/>
      <c r="AV266" s="1032"/>
      <c r="AW266" s="1216"/>
      <c r="AX266" s="1215"/>
    </row>
    <row r="267" spans="1:50" ht="15.75" customHeight="1" x14ac:dyDescent="0.15">
      <c r="A267" s="1295"/>
      <c r="B267" s="1270"/>
      <c r="C267" s="577"/>
      <c r="D267" s="577"/>
      <c r="E267" s="577"/>
      <c r="F267" s="577"/>
      <c r="G267" s="577"/>
      <c r="H267" s="577"/>
      <c r="I267" s="577"/>
      <c r="J267" s="617"/>
      <c r="K267" s="754"/>
      <c r="L267" s="755"/>
      <c r="M267" s="755"/>
      <c r="N267" s="500"/>
      <c r="O267" s="500"/>
      <c r="P267" s="500"/>
      <c r="Q267" s="313" t="s">
        <v>1</v>
      </c>
      <c r="R267" s="578"/>
      <c r="S267" s="1063"/>
      <c r="T267" s="579"/>
      <c r="U267" s="579"/>
      <c r="V267" s="579"/>
      <c r="W267" s="579"/>
      <c r="X267" s="579"/>
      <c r="Y267" s="579"/>
      <c r="Z267" s="579"/>
      <c r="AA267" s="617"/>
      <c r="AB267" s="754"/>
      <c r="AC267" s="755"/>
      <c r="AD267" s="755"/>
      <c r="AE267" s="500"/>
      <c r="AF267" s="500"/>
      <c r="AG267" s="500"/>
      <c r="AH267" s="317" t="s">
        <v>1</v>
      </c>
      <c r="AI267" s="578"/>
      <c r="AJ267" s="1477"/>
      <c r="AK267" s="602"/>
      <c r="AL267" s="754"/>
      <c r="AM267" s="755"/>
      <c r="AN267" s="755"/>
      <c r="AO267" s="500"/>
      <c r="AP267" s="500"/>
      <c r="AQ267" s="500"/>
      <c r="AR267" s="317" t="s">
        <v>1</v>
      </c>
      <c r="AS267" s="578"/>
      <c r="AT267" s="1033"/>
      <c r="AU267" s="1033"/>
      <c r="AV267" s="1033"/>
      <c r="AW267" s="756"/>
      <c r="AX267" s="757"/>
    </row>
    <row r="268" spans="1:50" ht="29.25" customHeight="1" x14ac:dyDescent="0.15">
      <c r="A268" s="1295"/>
      <c r="B268" s="1275" t="s">
        <v>65</v>
      </c>
      <c r="C268" s="1292" t="s">
        <v>816</v>
      </c>
      <c r="D268" s="1293"/>
      <c r="E268" s="1293"/>
      <c r="F268" s="1293"/>
      <c r="G268" s="1293"/>
      <c r="H268" s="1293"/>
      <c r="I268" s="1293"/>
      <c r="J268" s="758" t="str">
        <f>IF(D244="□"," □　非選択"," ■　選択中")</f>
        <v xml:space="preserve"> □　非選択</v>
      </c>
      <c r="K268" s="759"/>
      <c r="L268" s="507"/>
      <c r="M268" s="507"/>
      <c r="N268" s="507"/>
      <c r="O268" s="507"/>
      <c r="P268" s="507"/>
      <c r="Q268" s="582"/>
      <c r="R268" s="671"/>
      <c r="S268" s="1061" t="s">
        <v>65</v>
      </c>
      <c r="T268" s="1289" t="s">
        <v>817</v>
      </c>
      <c r="U268" s="1290"/>
      <c r="V268" s="1290"/>
      <c r="W268" s="1290"/>
      <c r="X268" s="1290"/>
      <c r="Y268" s="1290"/>
      <c r="Z268" s="1291"/>
      <c r="AA268" s="164" t="s">
        <v>3</v>
      </c>
      <c r="AB268" s="586" t="s">
        <v>167</v>
      </c>
      <c r="AC268" s="326"/>
      <c r="AD268" s="326"/>
      <c r="AE268" s="326"/>
      <c r="AF268" s="326"/>
      <c r="AG268" s="326"/>
      <c r="AH268" s="609"/>
      <c r="AI268" s="672"/>
      <c r="AJ268" s="1283" t="s">
        <v>799</v>
      </c>
      <c r="AK268" s="164" t="s">
        <v>3</v>
      </c>
      <c r="AL268" s="586" t="s">
        <v>167</v>
      </c>
      <c r="AM268" s="327"/>
      <c r="AN268" s="169" t="s">
        <v>2</v>
      </c>
      <c r="AO268" s="587" t="s">
        <v>190</v>
      </c>
      <c r="AP268" s="326"/>
      <c r="AQ268" s="326"/>
      <c r="AR268" s="609"/>
      <c r="AS268" s="672"/>
      <c r="AT268" s="514"/>
      <c r="AU268" s="514"/>
      <c r="AV268" s="611"/>
      <c r="AW268" s="760"/>
      <c r="AX268" s="761"/>
    </row>
    <row r="269" spans="1:50" ht="29.25" customHeight="1" x14ac:dyDescent="0.4">
      <c r="A269" s="1295"/>
      <c r="B269" s="1269"/>
      <c r="C269" s="1273"/>
      <c r="D269" s="1273"/>
      <c r="E269" s="1273"/>
      <c r="F269" s="1273"/>
      <c r="G269" s="1273"/>
      <c r="H269" s="1273"/>
      <c r="I269" s="1273"/>
      <c r="J269" s="161" t="s">
        <v>3</v>
      </c>
      <c r="K269" s="747" t="str">
        <f>IF(K13="銀の認定【新規】","取組無し、または添付資料無し（初回のみ　※添付資料ない場合は採点対象外）","取組無し")</f>
        <v>取組無し</v>
      </c>
      <c r="L269" s="641"/>
      <c r="M269" s="662"/>
      <c r="N269" s="642"/>
      <c r="O269" s="642"/>
      <c r="P269" s="642"/>
      <c r="Q269" s="643"/>
      <c r="R269" s="374"/>
      <c r="S269" s="1062"/>
      <c r="T269" s="1266"/>
      <c r="U269" s="1266"/>
      <c r="V269" s="1266"/>
      <c r="W269" s="1266"/>
      <c r="X269" s="1266"/>
      <c r="Y269" s="1266"/>
      <c r="Z269" s="1267"/>
      <c r="AA269" s="161" t="s">
        <v>3</v>
      </c>
      <c r="AB269" s="640" t="str">
        <f>IF(K13="銀の認定【新規】","取組無し、または添付資料無し（初回のみ　※添付資料ない場合は採点対象外）","取組無し")</f>
        <v>取組無し</v>
      </c>
      <c r="AC269" s="641"/>
      <c r="AD269" s="662"/>
      <c r="AE269" s="642"/>
      <c r="AF269" s="642"/>
      <c r="AG269" s="642"/>
      <c r="AH269" s="643"/>
      <c r="AI269" s="375"/>
      <c r="AJ269" s="1284"/>
      <c r="AK269" s="171" t="s">
        <v>3</v>
      </c>
      <c r="AL269" s="640" t="str">
        <f>IF(K13="銀の認定【新規】","取組無し、または添付資料無し（初回のみ　※添付資料ない場合は採点対象外）","取組無し")</f>
        <v>取組無し</v>
      </c>
      <c r="AM269" s="641"/>
      <c r="AN269" s="662"/>
      <c r="AO269" s="642"/>
      <c r="AP269" s="642"/>
      <c r="AQ269" s="642"/>
      <c r="AR269" s="643"/>
      <c r="AS269" s="375"/>
      <c r="AT269" s="1032" t="str">
        <f>IF(D244="□","-",Q286)</f>
        <v>-</v>
      </c>
      <c r="AU269" s="1032" t="str">
        <f>IF(S19="□","",IF(D244="□","-",AH286))</f>
        <v/>
      </c>
      <c r="AV269" s="1032" t="str">
        <f>IF(AJ19="□","",IF(D244="□","-",AR286))</f>
        <v/>
      </c>
      <c r="AW269" s="1238" t="s">
        <v>368</v>
      </c>
      <c r="AX269" s="1239"/>
    </row>
    <row r="270" spans="1:50" ht="19.5" customHeight="1" x14ac:dyDescent="0.4">
      <c r="A270" s="1295"/>
      <c r="B270" s="1269"/>
      <c r="C270" s="1273"/>
      <c r="D270" s="1273"/>
      <c r="E270" s="1273"/>
      <c r="F270" s="1273"/>
      <c r="G270" s="1273"/>
      <c r="H270" s="1273"/>
      <c r="I270" s="1273"/>
      <c r="J270" s="1076" t="s">
        <v>71</v>
      </c>
      <c r="K270" s="1056"/>
      <c r="L270" s="1056"/>
      <c r="M270" s="377"/>
      <c r="N270" s="372"/>
      <c r="O270" s="372"/>
      <c r="P270" s="372"/>
      <c r="Q270" s="373"/>
      <c r="R270" s="275"/>
      <c r="S270" s="1062"/>
      <c r="T270" s="1266"/>
      <c r="U270" s="1266"/>
      <c r="V270" s="1266"/>
      <c r="W270" s="1266"/>
      <c r="X270" s="1266"/>
      <c r="Y270" s="1266"/>
      <c r="Z270" s="1267"/>
      <c r="AA270" s="1056" t="s">
        <v>71</v>
      </c>
      <c r="AB270" s="1056"/>
      <c r="AC270" s="1056"/>
      <c r="AD270" s="377"/>
      <c r="AE270" s="372"/>
      <c r="AF270" s="372"/>
      <c r="AG270" s="372"/>
      <c r="AH270" s="373"/>
      <c r="AI270" s="375"/>
      <c r="AJ270" s="1284"/>
      <c r="AK270" s="1056" t="s">
        <v>71</v>
      </c>
      <c r="AL270" s="1056"/>
      <c r="AM270" s="1056"/>
      <c r="AN270" s="377"/>
      <c r="AO270" s="372"/>
      <c r="AP270" s="372"/>
      <c r="AQ270" s="372"/>
      <c r="AR270" s="373"/>
      <c r="AS270" s="375"/>
      <c r="AT270" s="1032"/>
      <c r="AU270" s="1032"/>
      <c r="AV270" s="1032"/>
      <c r="AW270" s="1220"/>
      <c r="AX270" s="1221"/>
    </row>
    <row r="271" spans="1:50" ht="19.5" customHeight="1" x14ac:dyDescent="0.4">
      <c r="A271" s="1295"/>
      <c r="B271" s="1269"/>
      <c r="C271" s="1273"/>
      <c r="D271" s="1273"/>
      <c r="E271" s="1273"/>
      <c r="F271" s="1273"/>
      <c r="G271" s="1273"/>
      <c r="H271" s="1273"/>
      <c r="I271" s="1273"/>
      <c r="J271" s="156" t="s">
        <v>3</v>
      </c>
      <c r="K271" s="277" t="s">
        <v>111</v>
      </c>
      <c r="L271" s="277"/>
      <c r="N271" s="372"/>
      <c r="O271" s="372"/>
      <c r="P271" s="372"/>
      <c r="Q271" s="373"/>
      <c r="R271" s="275"/>
      <c r="S271" s="1062"/>
      <c r="T271" s="1266"/>
      <c r="U271" s="1266"/>
      <c r="V271" s="1266"/>
      <c r="W271" s="1266"/>
      <c r="X271" s="1266"/>
      <c r="Y271" s="1266"/>
      <c r="Z271" s="1267"/>
      <c r="AA271" s="202" t="s">
        <v>2</v>
      </c>
      <c r="AB271" s="277" t="s">
        <v>111</v>
      </c>
      <c r="AC271" s="277"/>
      <c r="AD271" s="48"/>
      <c r="AE271" s="372"/>
      <c r="AF271" s="372"/>
      <c r="AG271" s="372"/>
      <c r="AH271" s="373"/>
      <c r="AI271" s="375"/>
      <c r="AJ271" s="1284"/>
      <c r="AK271" s="202" t="s">
        <v>2</v>
      </c>
      <c r="AL271" s="277" t="s">
        <v>111</v>
      </c>
      <c r="AM271" s="277"/>
      <c r="AN271" s="48"/>
      <c r="AO271" s="372"/>
      <c r="AP271" s="372"/>
      <c r="AQ271" s="372"/>
      <c r="AR271" s="373"/>
      <c r="AS271" s="375"/>
      <c r="AT271" s="1032"/>
      <c r="AU271" s="1032"/>
      <c r="AV271" s="1032"/>
      <c r="AW271" s="1222"/>
      <c r="AX271" s="1223"/>
    </row>
    <row r="272" spans="1:50" ht="19.5" customHeight="1" x14ac:dyDescent="0.15">
      <c r="A272" s="1295"/>
      <c r="B272" s="1269"/>
      <c r="C272" s="1273"/>
      <c r="D272" s="1273"/>
      <c r="E272" s="1273"/>
      <c r="F272" s="1273"/>
      <c r="G272" s="1273"/>
      <c r="H272" s="1273"/>
      <c r="I272" s="1273"/>
      <c r="J272" s="370"/>
      <c r="K272" s="976" t="s">
        <v>96</v>
      </c>
      <c r="L272" s="277"/>
      <c r="N272" s="372"/>
      <c r="O272" s="372"/>
      <c r="P272" s="372"/>
      <c r="Q272" s="373"/>
      <c r="R272" s="383">
        <f>IF(J271="☑",11,0)</f>
        <v>0</v>
      </c>
      <c r="S272" s="1062"/>
      <c r="T272" s="1266"/>
      <c r="U272" s="1266"/>
      <c r="V272" s="1266"/>
      <c r="W272" s="1266"/>
      <c r="X272" s="1266"/>
      <c r="Y272" s="1266"/>
      <c r="Z272" s="1267"/>
      <c r="AA272" s="376"/>
      <c r="AB272" s="976" t="s">
        <v>96</v>
      </c>
      <c r="AC272" s="277"/>
      <c r="AD272" s="48"/>
      <c r="AE272" s="372"/>
      <c r="AF272" s="372"/>
      <c r="AG272" s="372"/>
      <c r="AH272" s="373"/>
      <c r="AI272" s="383">
        <f>IF(AA271="☑",11,0)</f>
        <v>11</v>
      </c>
      <c r="AJ272" s="1284"/>
      <c r="AK272" s="376"/>
      <c r="AL272" s="976" t="s">
        <v>96</v>
      </c>
      <c r="AM272" s="277"/>
      <c r="AN272" s="48"/>
      <c r="AO272" s="372"/>
      <c r="AP272" s="372"/>
      <c r="AQ272" s="372"/>
      <c r="AR272" s="373"/>
      <c r="AS272" s="383">
        <f>IF(AK271="☑",11,0)</f>
        <v>11</v>
      </c>
      <c r="AT272" s="1032"/>
      <c r="AU272" s="1032"/>
      <c r="AV272" s="1032"/>
      <c r="AW272" s="1222"/>
      <c r="AX272" s="1223"/>
    </row>
    <row r="273" spans="1:50" ht="19.5" customHeight="1" x14ac:dyDescent="0.4">
      <c r="A273" s="1295"/>
      <c r="B273" s="1269"/>
      <c r="C273" s="1273"/>
      <c r="D273" s="1273"/>
      <c r="E273" s="1273"/>
      <c r="F273" s="1273"/>
      <c r="G273" s="1273"/>
      <c r="H273" s="1273"/>
      <c r="I273" s="1273"/>
      <c r="J273" s="370"/>
      <c r="K273" s="202" t="s">
        <v>3</v>
      </c>
      <c r="L273" s="409" t="s">
        <v>83</v>
      </c>
      <c r="M273" s="372"/>
      <c r="N273" s="372"/>
      <c r="O273" s="372"/>
      <c r="P273" s="372"/>
      <c r="Q273" s="373"/>
      <c r="R273" s="663"/>
      <c r="S273" s="1062"/>
      <c r="T273" s="1266"/>
      <c r="U273" s="1266"/>
      <c r="V273" s="1266"/>
      <c r="W273" s="1266"/>
      <c r="X273" s="1266"/>
      <c r="Y273" s="1266"/>
      <c r="Z273" s="1267"/>
      <c r="AA273" s="376"/>
      <c r="AB273" s="202" t="s">
        <v>3</v>
      </c>
      <c r="AC273" s="409" t="s">
        <v>83</v>
      </c>
      <c r="AD273" s="372"/>
      <c r="AE273" s="372"/>
      <c r="AF273" s="372"/>
      <c r="AG273" s="372"/>
      <c r="AH273" s="373"/>
      <c r="AI273" s="663"/>
      <c r="AJ273" s="1284"/>
      <c r="AK273" s="376"/>
      <c r="AL273" s="202" t="s">
        <v>3</v>
      </c>
      <c r="AM273" s="409" t="s">
        <v>83</v>
      </c>
      <c r="AN273" s="372"/>
      <c r="AO273" s="372"/>
      <c r="AP273" s="372"/>
      <c r="AQ273" s="372"/>
      <c r="AR273" s="373"/>
      <c r="AS273" s="663"/>
      <c r="AT273" s="1032"/>
      <c r="AU273" s="1032"/>
      <c r="AV273" s="1032"/>
      <c r="AW273" s="1222"/>
      <c r="AX273" s="1223"/>
    </row>
    <row r="274" spans="1:50" ht="19.5" customHeight="1" x14ac:dyDescent="0.4">
      <c r="A274" s="1295"/>
      <c r="B274" s="1269"/>
      <c r="C274" s="422"/>
      <c r="D274" s="422"/>
      <c r="E274" s="422"/>
      <c r="F274" s="422"/>
      <c r="G274" s="422"/>
      <c r="H274" s="422"/>
      <c r="I274" s="479"/>
      <c r="J274" s="370"/>
      <c r="K274" s="202" t="s">
        <v>3</v>
      </c>
      <c r="L274" s="409" t="s">
        <v>84</v>
      </c>
      <c r="N274" s="372"/>
      <c r="O274" s="372"/>
      <c r="P274" s="372"/>
      <c r="Q274" s="373"/>
      <c r="R274" s="663"/>
      <c r="S274" s="1062"/>
      <c r="T274" s="426"/>
      <c r="U274" s="426"/>
      <c r="V274" s="426"/>
      <c r="W274" s="426"/>
      <c r="X274" s="426"/>
      <c r="Y274" s="426"/>
      <c r="Z274" s="480"/>
      <c r="AA274" s="370"/>
      <c r="AB274" s="202" t="s">
        <v>3</v>
      </c>
      <c r="AC274" s="409" t="s">
        <v>84</v>
      </c>
      <c r="AD274" s="48"/>
      <c r="AE274" s="372"/>
      <c r="AF274" s="372"/>
      <c r="AG274" s="372"/>
      <c r="AH274" s="373"/>
      <c r="AI274" s="663"/>
      <c r="AJ274" s="1284"/>
      <c r="AK274" s="376"/>
      <c r="AL274" s="202" t="s">
        <v>3</v>
      </c>
      <c r="AM274" s="409" t="s">
        <v>84</v>
      </c>
      <c r="AN274" s="48"/>
      <c r="AO274" s="372"/>
      <c r="AP274" s="372"/>
      <c r="AQ274" s="372"/>
      <c r="AR274" s="373"/>
      <c r="AS274" s="663"/>
      <c r="AT274" s="1032"/>
      <c r="AU274" s="1032"/>
      <c r="AV274" s="1032"/>
      <c r="AW274" s="1222"/>
      <c r="AX274" s="1223"/>
    </row>
    <row r="275" spans="1:50" ht="19.5" customHeight="1" x14ac:dyDescent="0.4">
      <c r="A275" s="1295"/>
      <c r="B275" s="1269"/>
      <c r="C275" s="422"/>
      <c r="D275" s="1039" t="s">
        <v>162</v>
      </c>
      <c r="E275" s="1040"/>
      <c r="F275" s="1040"/>
      <c r="G275" s="1040"/>
      <c r="H275" s="1041"/>
      <c r="I275" s="479"/>
      <c r="J275" s="370"/>
      <c r="K275" s="202" t="s">
        <v>3</v>
      </c>
      <c r="L275" s="409" t="s">
        <v>5</v>
      </c>
      <c r="N275" s="372"/>
      <c r="O275" s="372"/>
      <c r="P275" s="372"/>
      <c r="Q275" s="373"/>
      <c r="R275" s="663"/>
      <c r="S275" s="1062"/>
      <c r="T275" s="426"/>
      <c r="U275" s="1039" t="s">
        <v>162</v>
      </c>
      <c r="V275" s="1040"/>
      <c r="W275" s="1040"/>
      <c r="X275" s="1040"/>
      <c r="Y275" s="1041"/>
      <c r="Z275" s="480"/>
      <c r="AA275" s="370"/>
      <c r="AB275" s="202" t="s">
        <v>3</v>
      </c>
      <c r="AC275" s="409" t="s">
        <v>5</v>
      </c>
      <c r="AD275" s="48"/>
      <c r="AE275" s="372"/>
      <c r="AF275" s="372"/>
      <c r="AG275" s="372"/>
      <c r="AH275" s="373"/>
      <c r="AI275" s="663"/>
      <c r="AJ275" s="1284"/>
      <c r="AK275" s="376"/>
      <c r="AL275" s="202" t="s">
        <v>3</v>
      </c>
      <c r="AM275" s="409" t="s">
        <v>5</v>
      </c>
      <c r="AN275" s="48"/>
      <c r="AO275" s="372"/>
      <c r="AP275" s="372"/>
      <c r="AQ275" s="372"/>
      <c r="AR275" s="373"/>
      <c r="AS275" s="663"/>
      <c r="AT275" s="1032"/>
      <c r="AU275" s="1032"/>
      <c r="AV275" s="1032"/>
      <c r="AW275" s="629"/>
      <c r="AX275" s="630"/>
    </row>
    <row r="276" spans="1:50" ht="19.5" customHeight="1" x14ac:dyDescent="0.4">
      <c r="A276" s="1295"/>
      <c r="B276" s="1269"/>
      <c r="C276" s="422"/>
      <c r="D276" s="1042"/>
      <c r="E276" s="1043"/>
      <c r="F276" s="1043"/>
      <c r="G276" s="1043"/>
      <c r="H276" s="1044"/>
      <c r="I276" s="479"/>
      <c r="J276" s="370"/>
      <c r="K276" s="202" t="s">
        <v>3</v>
      </c>
      <c r="L276" s="409" t="s">
        <v>85</v>
      </c>
      <c r="M276" s="46"/>
      <c r="N276" s="372"/>
      <c r="O276" s="372"/>
      <c r="P276" s="372"/>
      <c r="Q276" s="373"/>
      <c r="R276" s="275"/>
      <c r="S276" s="1062"/>
      <c r="T276" s="426"/>
      <c r="U276" s="1042"/>
      <c r="V276" s="1043"/>
      <c r="W276" s="1043"/>
      <c r="X276" s="1043"/>
      <c r="Y276" s="1044"/>
      <c r="Z276" s="480"/>
      <c r="AA276" s="370"/>
      <c r="AB276" s="202" t="s">
        <v>3</v>
      </c>
      <c r="AC276" s="409" t="s">
        <v>85</v>
      </c>
      <c r="AD276" s="46"/>
      <c r="AE276" s="372"/>
      <c r="AF276" s="372"/>
      <c r="AG276" s="372"/>
      <c r="AH276" s="373"/>
      <c r="AI276" s="275"/>
      <c r="AJ276" s="1284"/>
      <c r="AK276" s="376"/>
      <c r="AL276" s="202" t="s">
        <v>3</v>
      </c>
      <c r="AM276" s="409" t="s">
        <v>85</v>
      </c>
      <c r="AN276" s="46"/>
      <c r="AO276" s="372"/>
      <c r="AP276" s="372"/>
      <c r="AQ276" s="372"/>
      <c r="AR276" s="373"/>
      <c r="AS276" s="275"/>
      <c r="AT276" s="1032"/>
      <c r="AU276" s="1032"/>
      <c r="AV276" s="1032"/>
      <c r="AW276" s="1214"/>
      <c r="AX276" s="1215"/>
    </row>
    <row r="277" spans="1:50" ht="19.5" customHeight="1" x14ac:dyDescent="0.4">
      <c r="A277" s="1295"/>
      <c r="B277" s="1269"/>
      <c r="C277" s="492"/>
      <c r="D277" s="1045" t="s">
        <v>157</v>
      </c>
      <c r="E277" s="1046"/>
      <c r="F277" s="1046"/>
      <c r="G277" s="1046"/>
      <c r="H277" s="1047"/>
      <c r="I277" s="422"/>
      <c r="J277" s="370"/>
      <c r="K277" s="202" t="s">
        <v>3</v>
      </c>
      <c r="L277" s="397" t="s">
        <v>92</v>
      </c>
      <c r="M277" s="568"/>
      <c r="N277" s="1251"/>
      <c r="O277" s="1252"/>
      <c r="P277" s="372"/>
      <c r="Q277" s="373"/>
      <c r="R277" s="374"/>
      <c r="S277" s="1062"/>
      <c r="T277" s="493"/>
      <c r="U277" s="1045" t="s">
        <v>157</v>
      </c>
      <c r="V277" s="1046"/>
      <c r="W277" s="1046"/>
      <c r="X277" s="1046"/>
      <c r="Y277" s="1047"/>
      <c r="Z277" s="426"/>
      <c r="AA277" s="370"/>
      <c r="AB277" s="202" t="s">
        <v>3</v>
      </c>
      <c r="AC277" s="397" t="s">
        <v>92</v>
      </c>
      <c r="AD277" s="568"/>
      <c r="AE277" s="1251"/>
      <c r="AF277" s="1252"/>
      <c r="AG277" s="372"/>
      <c r="AH277" s="373"/>
      <c r="AI277" s="374"/>
      <c r="AJ277" s="1284"/>
      <c r="AK277" s="376"/>
      <c r="AL277" s="202" t="s">
        <v>3</v>
      </c>
      <c r="AM277" s="397" t="s">
        <v>92</v>
      </c>
      <c r="AN277" s="568"/>
      <c r="AO277" s="1251"/>
      <c r="AP277" s="1252"/>
      <c r="AQ277" s="372"/>
      <c r="AR277" s="373"/>
      <c r="AS277" s="374"/>
      <c r="AT277" s="1032"/>
      <c r="AU277" s="1032"/>
      <c r="AV277" s="1032"/>
      <c r="AW277" s="1216"/>
      <c r="AX277" s="1215"/>
    </row>
    <row r="278" spans="1:50" ht="19.5" customHeight="1" x14ac:dyDescent="0.4">
      <c r="A278" s="1295"/>
      <c r="B278" s="1269"/>
      <c r="C278" s="432"/>
      <c r="D278" s="1048"/>
      <c r="E278" s="1049"/>
      <c r="F278" s="1049"/>
      <c r="G278" s="1049"/>
      <c r="H278" s="1050"/>
      <c r="I278" s="417"/>
      <c r="J278" s="301" t="s">
        <v>68</v>
      </c>
      <c r="K278" s="148"/>
      <c r="L278" s="398"/>
      <c r="M278" s="398"/>
      <c r="N278" s="148"/>
      <c r="O278" s="372"/>
      <c r="P278" s="517"/>
      <c r="Q278" s="373"/>
      <c r="R278" s="491"/>
      <c r="S278" s="1062"/>
      <c r="T278" s="434"/>
      <c r="U278" s="1048"/>
      <c r="V278" s="1049"/>
      <c r="W278" s="1049"/>
      <c r="X278" s="1049"/>
      <c r="Y278" s="1050"/>
      <c r="Z278" s="421"/>
      <c r="AA278" s="301" t="s">
        <v>68</v>
      </c>
      <c r="AB278" s="148"/>
      <c r="AC278" s="398"/>
      <c r="AD278" s="398"/>
      <c r="AE278" s="148"/>
      <c r="AF278" s="372"/>
      <c r="AG278" s="517"/>
      <c r="AH278" s="373"/>
      <c r="AI278" s="491"/>
      <c r="AJ278" s="1284"/>
      <c r="AK278" s="148" t="s">
        <v>163</v>
      </c>
      <c r="AL278" s="148"/>
      <c r="AM278" s="398"/>
      <c r="AN278" s="398"/>
      <c r="AO278" s="148"/>
      <c r="AP278" s="372"/>
      <c r="AQ278" s="517"/>
      <c r="AR278" s="373"/>
      <c r="AS278" s="491"/>
      <c r="AT278" s="1032"/>
      <c r="AU278" s="1032"/>
      <c r="AV278" s="1032"/>
      <c r="AW278" s="1216"/>
      <c r="AX278" s="1215"/>
    </row>
    <row r="279" spans="1:50" ht="19.5" customHeight="1" x14ac:dyDescent="0.4">
      <c r="A279" s="1295"/>
      <c r="B279" s="1269"/>
      <c r="C279" s="436"/>
      <c r="D279" s="1045" t="s">
        <v>158</v>
      </c>
      <c r="E279" s="1051"/>
      <c r="F279" s="1051"/>
      <c r="G279" s="1051"/>
      <c r="H279" s="1052"/>
      <c r="I279" s="422"/>
      <c r="J279" s="156" t="s">
        <v>3</v>
      </c>
      <c r="K279" s="409" t="s">
        <v>66</v>
      </c>
      <c r="L279" s="410"/>
      <c r="M279" s="410"/>
      <c r="N279" s="372"/>
      <c r="O279" s="372"/>
      <c r="P279" s="46"/>
      <c r="Q279" s="373"/>
      <c r="R279" s="412">
        <f>IF(R272=0,99,IF(AND(J279="☑",J280="☑"),99,IF(AND(J279="□",J280="□"),99,IF(J279="☑",1,2))))</f>
        <v>99</v>
      </c>
      <c r="S279" s="1062"/>
      <c r="T279" s="438"/>
      <c r="U279" s="1045" t="s">
        <v>158</v>
      </c>
      <c r="V279" s="1051"/>
      <c r="W279" s="1051"/>
      <c r="X279" s="1051"/>
      <c r="Y279" s="1052"/>
      <c r="Z279" s="426"/>
      <c r="AA279" s="156" t="s">
        <v>2</v>
      </c>
      <c r="AB279" s="409" t="s">
        <v>66</v>
      </c>
      <c r="AC279" s="410"/>
      <c r="AD279" s="410"/>
      <c r="AE279" s="372"/>
      <c r="AF279" s="372"/>
      <c r="AG279" s="46"/>
      <c r="AH279" s="373"/>
      <c r="AI279" s="412">
        <f>IF(AI272=0,99,IF(AND(AA279="☑",AA280="☑"),99,IF(AND(AA279="□",AA280="□"),99,IF(AA279="☑",1,2))))</f>
        <v>1</v>
      </c>
      <c r="AJ279" s="1284"/>
      <c r="AK279" s="202" t="s">
        <v>3</v>
      </c>
      <c r="AL279" s="409" t="s">
        <v>66</v>
      </c>
      <c r="AM279" s="410"/>
      <c r="AN279" s="410"/>
      <c r="AO279" s="372"/>
      <c r="AP279" s="372"/>
      <c r="AQ279" s="46"/>
      <c r="AR279" s="373"/>
      <c r="AS279" s="412">
        <f>IF(AS272=0,99,IF(AND(AK279="☑",AK280="☑"),99,IF(AND(AK279="□",AK280="□"),99,IF(AK279="☑",1,2))))</f>
        <v>2</v>
      </c>
      <c r="AT279" s="1032"/>
      <c r="AU279" s="1032"/>
      <c r="AV279" s="1032"/>
      <c r="AW279" s="1216"/>
      <c r="AX279" s="1215"/>
    </row>
    <row r="280" spans="1:50" ht="19.5" customHeight="1" x14ac:dyDescent="0.4">
      <c r="A280" s="1295"/>
      <c r="B280" s="1269"/>
      <c r="C280" s="436"/>
      <c r="D280" s="1053"/>
      <c r="E280" s="1054"/>
      <c r="F280" s="1054"/>
      <c r="G280" s="1054"/>
      <c r="H280" s="1055"/>
      <c r="I280" s="422"/>
      <c r="J280" s="156" t="s">
        <v>3</v>
      </c>
      <c r="K280" s="397" t="s">
        <v>67</v>
      </c>
      <c r="L280" s="398"/>
      <c r="M280" s="398"/>
      <c r="N280" s="46"/>
      <c r="O280" s="372"/>
      <c r="P280" s="372"/>
      <c r="Q280" s="373"/>
      <c r="R280" s="491"/>
      <c r="S280" s="1062"/>
      <c r="T280" s="438"/>
      <c r="U280" s="1053"/>
      <c r="V280" s="1054"/>
      <c r="W280" s="1054"/>
      <c r="X280" s="1054"/>
      <c r="Y280" s="1055"/>
      <c r="Z280" s="426"/>
      <c r="AA280" s="156" t="s">
        <v>3</v>
      </c>
      <c r="AB280" s="397" t="s">
        <v>67</v>
      </c>
      <c r="AC280" s="398"/>
      <c r="AD280" s="398"/>
      <c r="AE280" s="46"/>
      <c r="AF280" s="372"/>
      <c r="AG280" s="372"/>
      <c r="AH280" s="373"/>
      <c r="AI280" s="491"/>
      <c r="AJ280" s="1284"/>
      <c r="AK280" s="202" t="s">
        <v>2</v>
      </c>
      <c r="AL280" s="397" t="s">
        <v>67</v>
      </c>
      <c r="AM280" s="398"/>
      <c r="AN280" s="398"/>
      <c r="AO280" s="46"/>
      <c r="AP280" s="372"/>
      <c r="AQ280" s="372"/>
      <c r="AR280" s="373"/>
      <c r="AS280" s="491"/>
      <c r="AT280" s="1032"/>
      <c r="AU280" s="1032"/>
      <c r="AV280" s="1032"/>
      <c r="AW280" s="1216"/>
      <c r="AX280" s="1215"/>
    </row>
    <row r="281" spans="1:50" ht="19.5" customHeight="1" x14ac:dyDescent="0.15">
      <c r="A281" s="1295"/>
      <c r="B281" s="1269"/>
      <c r="C281" s="537"/>
      <c r="D281" s="537"/>
      <c r="E281" s="537"/>
      <c r="F281" s="537"/>
      <c r="G281" s="537"/>
      <c r="H281" s="537"/>
      <c r="I281" s="537"/>
      <c r="J281" s="301" t="s">
        <v>222</v>
      </c>
      <c r="K281" s="428"/>
      <c r="L281" s="377"/>
      <c r="M281" s="148"/>
      <c r="N281" s="372"/>
      <c r="O281" s="570"/>
      <c r="P281" s="372"/>
      <c r="Q281" s="373"/>
      <c r="R281" s="491"/>
      <c r="S281" s="1062"/>
      <c r="T281" s="540"/>
      <c r="U281" s="540"/>
      <c r="V281" s="540"/>
      <c r="W281" s="540"/>
      <c r="X281" s="540"/>
      <c r="Y281" s="540"/>
      <c r="Z281" s="540"/>
      <c r="AA281" s="301" t="s">
        <v>222</v>
      </c>
      <c r="AB281" s="428"/>
      <c r="AC281" s="377"/>
      <c r="AD281" s="148"/>
      <c r="AE281" s="372"/>
      <c r="AF281" s="570" t="str">
        <f>IF(AF282="","",IFERROR(IF(DATEDIF(AF282,$K$14,"M")&lt;6,"レポート記入日から6ヵ月未満になっていませんか？",""),""))</f>
        <v/>
      </c>
      <c r="AG281" s="372"/>
      <c r="AH281" s="373"/>
      <c r="AI281" s="491"/>
      <c r="AJ281" s="1284"/>
      <c r="AK281" s="148" t="s">
        <v>222</v>
      </c>
      <c r="AL281" s="428"/>
      <c r="AM281" s="377"/>
      <c r="AN281" s="148"/>
      <c r="AO281" s="372"/>
      <c r="AP281" s="570" t="str">
        <f>IF(AP282="","",IFERROR(IF(DATEDIF(AP282,$K$14,"M")&lt;6,"レポート記入日から6ヵ月未満になっていませんか？",""),""))</f>
        <v/>
      </c>
      <c r="AQ281" s="372"/>
      <c r="AR281" s="373"/>
      <c r="AS281" s="491"/>
      <c r="AT281" s="1032"/>
      <c r="AU281" s="1032"/>
      <c r="AV281" s="1032"/>
      <c r="AW281" s="1216"/>
      <c r="AX281" s="1215"/>
    </row>
    <row r="282" spans="1:50" ht="19.5" customHeight="1" x14ac:dyDescent="0.4">
      <c r="A282" s="1295"/>
      <c r="B282" s="1269"/>
      <c r="C282" s="537"/>
      <c r="D282" s="537"/>
      <c r="E282" s="537"/>
      <c r="F282" s="537"/>
      <c r="G282" s="537"/>
      <c r="H282" s="537"/>
      <c r="I282" s="537"/>
      <c r="J282" s="156" t="s">
        <v>3</v>
      </c>
      <c r="K282" s="428" t="s">
        <v>735</v>
      </c>
      <c r="L282" s="303"/>
      <c r="M282" s="303"/>
      <c r="N282" s="429" t="s">
        <v>72</v>
      </c>
      <c r="O282" s="196"/>
      <c r="P282" s="372"/>
      <c r="Q282" s="373"/>
      <c r="R282" s="412">
        <f>IF(R272=0,99,IF(AND(J282="☑",J283="☑"),99,IF(AND(J282="□",J283="□"),99,IF(J282="☑",1,3))))</f>
        <v>99</v>
      </c>
      <c r="S282" s="1062"/>
      <c r="T282" s="540"/>
      <c r="U282" s="540"/>
      <c r="V282" s="540"/>
      <c r="W282" s="540"/>
      <c r="X282" s="540"/>
      <c r="Y282" s="540"/>
      <c r="Z282" s="540"/>
      <c r="AA282" s="156" t="s">
        <v>2</v>
      </c>
      <c r="AB282" s="428" t="s">
        <v>765</v>
      </c>
      <c r="AC282" s="303"/>
      <c r="AD282" s="303"/>
      <c r="AE282" s="429" t="s">
        <v>72</v>
      </c>
      <c r="AF282" s="192"/>
      <c r="AG282" s="372"/>
      <c r="AH282" s="373"/>
      <c r="AI282" s="412">
        <f>IF(AI272=0,99,IF(AND(AA282="☑",AA283="☑"),99,IF(AND(AA282="□",AA283="□"),99,IF(AA282="☑",1,3))))</f>
        <v>1</v>
      </c>
      <c r="AJ282" s="1284"/>
      <c r="AK282" s="202" t="s">
        <v>2</v>
      </c>
      <c r="AL282" s="428" t="s">
        <v>765</v>
      </c>
      <c r="AM282" s="303"/>
      <c r="AN282" s="303"/>
      <c r="AO282" s="429" t="s">
        <v>72</v>
      </c>
      <c r="AP282" s="192"/>
      <c r="AQ282" s="372"/>
      <c r="AR282" s="373"/>
      <c r="AS282" s="412">
        <f>IF(AS272=0,99,IF(AND(AK282="☑",AK283="☑"),99,IF(AND(AK282="□",AK283="□"),99,IF(AK282="☑",1,3))))</f>
        <v>1</v>
      </c>
      <c r="AT282" s="1032"/>
      <c r="AU282" s="1032"/>
      <c r="AV282" s="1032"/>
      <c r="AW282" s="1216"/>
      <c r="AX282" s="1215"/>
    </row>
    <row r="283" spans="1:50" ht="19.5" customHeight="1" x14ac:dyDescent="0.4">
      <c r="A283" s="1295"/>
      <c r="B283" s="1269"/>
      <c r="C283" s="537"/>
      <c r="D283" s="537"/>
      <c r="E283" s="537"/>
      <c r="F283" s="537"/>
      <c r="G283" s="537"/>
      <c r="H283" s="537"/>
      <c r="I283" s="537"/>
      <c r="J283" s="156" t="s">
        <v>3</v>
      </c>
      <c r="K283" s="428" t="s">
        <v>734</v>
      </c>
      <c r="L283" s="303"/>
      <c r="M283" s="303"/>
      <c r="N283" s="494" t="s">
        <v>1070</v>
      </c>
      <c r="O283" s="148"/>
      <c r="P283" s="372"/>
      <c r="Q283" s="373"/>
      <c r="R283" s="275"/>
      <c r="S283" s="1062"/>
      <c r="T283" s="540"/>
      <c r="U283" s="540"/>
      <c r="V283" s="540"/>
      <c r="W283" s="540"/>
      <c r="X283" s="540"/>
      <c r="Y283" s="540"/>
      <c r="Z283" s="540"/>
      <c r="AA283" s="156" t="s">
        <v>3</v>
      </c>
      <c r="AB283" s="428" t="s">
        <v>766</v>
      </c>
      <c r="AC283" s="303"/>
      <c r="AD283" s="303"/>
      <c r="AE283" s="494" t="s">
        <v>166</v>
      </c>
      <c r="AF283" s="148"/>
      <c r="AG283" s="372"/>
      <c r="AH283" s="373"/>
      <c r="AI283" s="375"/>
      <c r="AJ283" s="1284"/>
      <c r="AK283" s="202" t="s">
        <v>3</v>
      </c>
      <c r="AL283" s="428" t="s">
        <v>766</v>
      </c>
      <c r="AM283" s="303"/>
      <c r="AN283" s="303"/>
      <c r="AO283" s="494" t="s">
        <v>166</v>
      </c>
      <c r="AP283" s="148"/>
      <c r="AQ283" s="372"/>
      <c r="AR283" s="373"/>
      <c r="AS283" s="375"/>
      <c r="AT283" s="1032"/>
      <c r="AU283" s="1032"/>
      <c r="AV283" s="1032"/>
      <c r="AW283" s="1216"/>
      <c r="AX283" s="1215"/>
    </row>
    <row r="284" spans="1:50" ht="8.4499999999999993" customHeight="1" x14ac:dyDescent="0.4">
      <c r="A284" s="1295"/>
      <c r="B284" s="1269"/>
      <c r="C284" s="537"/>
      <c r="D284" s="537"/>
      <c r="E284" s="537"/>
      <c r="F284" s="537"/>
      <c r="G284" s="537"/>
      <c r="H284" s="537"/>
      <c r="I284" s="537"/>
      <c r="J284" s="370"/>
      <c r="K284" s="428"/>
      <c r="L284" s="303"/>
      <c r="M284" s="303"/>
      <c r="N284" s="148"/>
      <c r="O284" s="304"/>
      <c r="P284" s="372"/>
      <c r="Q284" s="373"/>
      <c r="R284" s="275"/>
      <c r="S284" s="1062"/>
      <c r="T284" s="540"/>
      <c r="U284" s="540"/>
      <c r="V284" s="540"/>
      <c r="W284" s="540"/>
      <c r="X284" s="540"/>
      <c r="Y284" s="540"/>
      <c r="Z284" s="540"/>
      <c r="AA284" s="370"/>
      <c r="AB284" s="428"/>
      <c r="AC284" s="303"/>
      <c r="AD284" s="303"/>
      <c r="AE284" s="148"/>
      <c r="AF284" s="304"/>
      <c r="AG284" s="372"/>
      <c r="AH284" s="373"/>
      <c r="AI284" s="375"/>
      <c r="AJ284" s="1284"/>
      <c r="AK284" s="376"/>
      <c r="AL284" s="428"/>
      <c r="AM284" s="303"/>
      <c r="AN284" s="303"/>
      <c r="AO284" s="148"/>
      <c r="AP284" s="304"/>
      <c r="AQ284" s="372"/>
      <c r="AR284" s="373"/>
      <c r="AS284" s="375"/>
      <c r="AT284" s="1032"/>
      <c r="AU284" s="1032"/>
      <c r="AV284" s="1032"/>
      <c r="AW284" s="1216"/>
      <c r="AX284" s="1215"/>
    </row>
    <row r="285" spans="1:50" ht="19.5" customHeight="1" x14ac:dyDescent="0.3">
      <c r="A285" s="1295"/>
      <c r="B285" s="1269"/>
      <c r="C285" s="537"/>
      <c r="D285" s="537"/>
      <c r="E285" s="537"/>
      <c r="F285" s="537"/>
      <c r="G285" s="537"/>
      <c r="H285" s="537"/>
      <c r="I285" s="537"/>
      <c r="J285" s="439" t="s">
        <v>73</v>
      </c>
      <c r="K285" s="978"/>
      <c r="L285" s="979"/>
      <c r="M285" s="303"/>
      <c r="N285" s="148"/>
      <c r="O285" s="304"/>
      <c r="P285" s="304"/>
      <c r="Q285" s="305" t="str">
        <f>IF(ISNUMBER(Q286),"","必要項目が正しく選択されていません")</f>
        <v/>
      </c>
      <c r="R285" s="572"/>
      <c r="S285" s="1062"/>
      <c r="T285" s="540"/>
      <c r="U285" s="540"/>
      <c r="V285" s="540"/>
      <c r="W285" s="540"/>
      <c r="X285" s="540"/>
      <c r="Y285" s="540"/>
      <c r="Z285" s="540"/>
      <c r="AA285" s="439" t="s">
        <v>204</v>
      </c>
      <c r="AB285" s="978"/>
      <c r="AC285" s="979"/>
      <c r="AD285" s="303"/>
      <c r="AE285" s="148"/>
      <c r="AF285" s="304"/>
      <c r="AG285" s="304"/>
      <c r="AH285" s="305" t="str">
        <f>IF(ISNUMBER(AH286),"","必要項目が正しく選択されていません")</f>
        <v/>
      </c>
      <c r="AI285" s="573"/>
      <c r="AJ285" s="1284"/>
      <c r="AK285" s="441" t="s">
        <v>73</v>
      </c>
      <c r="AL285" s="978"/>
      <c r="AM285" s="979"/>
      <c r="AN285" s="303"/>
      <c r="AO285" s="148"/>
      <c r="AP285" s="304"/>
      <c r="AQ285" s="304"/>
      <c r="AR285" s="305" t="str">
        <f>IF(ISNUMBER(AR286),"","必要項目が正しく選択されていません")</f>
        <v/>
      </c>
      <c r="AS285" s="573"/>
      <c r="AT285" s="1032"/>
      <c r="AU285" s="1032"/>
      <c r="AV285" s="1032"/>
      <c r="AW285" s="1216"/>
      <c r="AX285" s="1215"/>
    </row>
    <row r="286" spans="1:50" ht="38.1" customHeight="1" x14ac:dyDescent="0.25">
      <c r="A286" s="1295"/>
      <c r="B286" s="1269"/>
      <c r="C286" s="537"/>
      <c r="D286" s="537"/>
      <c r="E286" s="537"/>
      <c r="F286" s="537"/>
      <c r="G286" s="537"/>
      <c r="H286" s="537"/>
      <c r="I286" s="537"/>
      <c r="J286" s="370"/>
      <c r="K286" s="1020"/>
      <c r="L286" s="1020"/>
      <c r="M286" s="1020"/>
      <c r="N286" s="1020"/>
      <c r="O286" s="1020"/>
      <c r="P286" s="304"/>
      <c r="Q286" s="445">
        <f>IF(J269="☑",1,IF(AND(R272=11,OR(R279=99,R282=99)),"error",IF(AND(R272=11,R279=1,R282=1),3,IF(AND(R272=11,R279=1,R282=2),2,IF(AND(R272=11,R279=2,R282=1),2,IF(AND(R272=11,R279=2,R282=2),2,1))))))</f>
        <v>1</v>
      </c>
      <c r="R286" s="575"/>
      <c r="S286" s="1062"/>
      <c r="T286" s="540"/>
      <c r="U286" s="540"/>
      <c r="V286" s="540"/>
      <c r="W286" s="540"/>
      <c r="X286" s="540"/>
      <c r="Y286" s="540"/>
      <c r="Z286" s="540"/>
      <c r="AA286" s="370"/>
      <c r="AB286" s="1020"/>
      <c r="AC286" s="1020"/>
      <c r="AD286" s="1020"/>
      <c r="AE286" s="1020"/>
      <c r="AF286" s="1020"/>
      <c r="AG286" s="304"/>
      <c r="AH286" s="309">
        <f>IF(AA268="☑",Q286,IF(AA269="☑",1,IF(AND(AI272=11,OR(AI279=99,AI282=99)),"error",IF(AND(AI272=11,AI279=1,AI282=1),3,IF(AND(AI272=11,AI279=1,AI282=2),2,IF(AND(AI272=11,AI279=2,AI282=1),2,IF(AND(AI272=11,AI279=2,AI282=2),2,1)))))))</f>
        <v>3</v>
      </c>
      <c r="AI286" s="575"/>
      <c r="AJ286" s="1284"/>
      <c r="AK286" s="376"/>
      <c r="AL286" s="1020"/>
      <c r="AM286" s="1020"/>
      <c r="AN286" s="1020"/>
      <c r="AO286" s="1020"/>
      <c r="AP286" s="1020"/>
      <c r="AQ286" s="304"/>
      <c r="AR286" s="309">
        <f>IF(AK268="☑",Q286,IF(AN268="☑",AH286,IF(AK269="☑",1,IF(AND(AS272=11,OR(AS279=99,AS282=99)),"error",IF(AND(AS272=11,AS279=1,AS282=1),3,IF(AND(AS272=11,AS279=1,AS282=2),2,IF(AND(AS272=11,AS279=2,AS282=1),2,IF(AND(AS272=11,AS279=2,AS282=2),2,1))))))))</f>
        <v>3</v>
      </c>
      <c r="AS286" s="575"/>
      <c r="AT286" s="1032"/>
      <c r="AU286" s="1032"/>
      <c r="AV286" s="1032"/>
      <c r="AW286" s="1216"/>
      <c r="AX286" s="1215"/>
    </row>
    <row r="287" spans="1:50" ht="16.5" customHeight="1" thickBot="1" x14ac:dyDescent="0.2">
      <c r="A287" s="1296"/>
      <c r="B287" s="1297"/>
      <c r="C287" s="544"/>
      <c r="D287" s="544"/>
      <c r="E287" s="544"/>
      <c r="F287" s="544"/>
      <c r="G287" s="544"/>
      <c r="H287" s="544"/>
      <c r="I287" s="544"/>
      <c r="J287" s="647"/>
      <c r="K287" s="648"/>
      <c r="L287" s="649"/>
      <c r="M287" s="452"/>
      <c r="N287" s="452"/>
      <c r="O287" s="452"/>
      <c r="P287" s="452"/>
      <c r="Q287" s="352" t="s">
        <v>1</v>
      </c>
      <c r="R287" s="454"/>
      <c r="S287" s="1132"/>
      <c r="T287" s="552"/>
      <c r="U287" s="552"/>
      <c r="V287" s="552"/>
      <c r="W287" s="552"/>
      <c r="X287" s="552"/>
      <c r="Y287" s="552"/>
      <c r="Z287" s="552"/>
      <c r="AA287" s="647"/>
      <c r="AB287" s="648"/>
      <c r="AC287" s="649"/>
      <c r="AD287" s="452"/>
      <c r="AE287" s="452"/>
      <c r="AF287" s="452"/>
      <c r="AG287" s="452"/>
      <c r="AH287" s="356" t="s">
        <v>1</v>
      </c>
      <c r="AI287" s="454"/>
      <c r="AJ287" s="1285"/>
      <c r="AK287" s="650"/>
      <c r="AL287" s="648"/>
      <c r="AM287" s="649"/>
      <c r="AN287" s="452"/>
      <c r="AO287" s="452"/>
      <c r="AP287" s="452"/>
      <c r="AQ287" s="452"/>
      <c r="AR287" s="356" t="s">
        <v>1</v>
      </c>
      <c r="AS287" s="454"/>
      <c r="AT287" s="1235"/>
      <c r="AU287" s="1235"/>
      <c r="AV287" s="1235"/>
      <c r="AW287" s="651"/>
      <c r="AX287" s="652"/>
    </row>
    <row r="288" spans="1:50" ht="29.25" customHeight="1" x14ac:dyDescent="0.15">
      <c r="A288" s="653"/>
      <c r="B288" s="1298" t="s">
        <v>64</v>
      </c>
      <c r="C288" s="1331" t="s">
        <v>814</v>
      </c>
      <c r="D288" s="1271"/>
      <c r="E288" s="1271"/>
      <c r="F288" s="1271"/>
      <c r="G288" s="1271"/>
      <c r="H288" s="1271"/>
      <c r="I288" s="1272"/>
      <c r="J288" s="762" t="str">
        <f>IF(G244="□"," □　非選択"," ■　選択中")</f>
        <v xml:space="preserve"> □　非選択</v>
      </c>
      <c r="K288" s="742"/>
      <c r="L288" s="459"/>
      <c r="M288" s="459"/>
      <c r="N288" s="459"/>
      <c r="O288" s="459"/>
      <c r="P288" s="459"/>
      <c r="Q288" s="656"/>
      <c r="R288" s="743" t="s">
        <v>777</v>
      </c>
      <c r="S288" s="1131" t="s">
        <v>64</v>
      </c>
      <c r="T288" s="1363" t="s">
        <v>815</v>
      </c>
      <c r="U288" s="1264"/>
      <c r="V288" s="1264"/>
      <c r="W288" s="1264"/>
      <c r="X288" s="1264"/>
      <c r="Y288" s="1264"/>
      <c r="Z288" s="1265"/>
      <c r="AA288" s="165" t="s">
        <v>2</v>
      </c>
      <c r="AB288" s="362" t="s">
        <v>167</v>
      </c>
      <c r="AC288" s="258"/>
      <c r="AD288" s="258"/>
      <c r="AE288" s="258"/>
      <c r="AF288" s="258"/>
      <c r="AG288" s="258"/>
      <c r="AH288" s="462"/>
      <c r="AI288" s="461"/>
      <c r="AJ288" s="1279" t="s">
        <v>64</v>
      </c>
      <c r="AK288" s="165" t="s">
        <v>3</v>
      </c>
      <c r="AL288" s="362" t="s">
        <v>167</v>
      </c>
      <c r="AM288" s="259"/>
      <c r="AN288" s="170" t="s">
        <v>2</v>
      </c>
      <c r="AO288" s="364" t="s">
        <v>190</v>
      </c>
      <c r="AP288" s="258"/>
      <c r="AQ288" s="258"/>
      <c r="AR288" s="462"/>
      <c r="AS288" s="461"/>
      <c r="AT288" s="658"/>
      <c r="AU288" s="658"/>
      <c r="AV288" s="659"/>
      <c r="AW288" s="660"/>
      <c r="AX288" s="661"/>
    </row>
    <row r="289" spans="1:50" ht="29.25" customHeight="1" x14ac:dyDescent="0.4">
      <c r="A289" s="1295" t="s">
        <v>856</v>
      </c>
      <c r="B289" s="1299"/>
      <c r="C289" s="1362"/>
      <c r="D289" s="1273"/>
      <c r="E289" s="1273"/>
      <c r="F289" s="1273"/>
      <c r="G289" s="1273"/>
      <c r="H289" s="1273"/>
      <c r="I289" s="1274"/>
      <c r="J289" s="193" t="s">
        <v>3</v>
      </c>
      <c r="K289" s="763" t="str">
        <f>IF(K13="銀の認定【新規】","取組無し、または添付資料無し（初回のみ　※添付資料ない場合は採点対象外）","取組無し")</f>
        <v>取組無し</v>
      </c>
      <c r="L289" s="641"/>
      <c r="M289" s="662"/>
      <c r="N289" s="642"/>
      <c r="O289" s="642"/>
      <c r="P289" s="642"/>
      <c r="Q289" s="643"/>
      <c r="R289" s="275">
        <f>Q309+Q329</f>
        <v>2</v>
      </c>
      <c r="S289" s="1062"/>
      <c r="T289" s="1364"/>
      <c r="U289" s="1266"/>
      <c r="V289" s="1266"/>
      <c r="W289" s="1266"/>
      <c r="X289" s="1266"/>
      <c r="Y289" s="1266"/>
      <c r="Z289" s="1267"/>
      <c r="AA289" s="161" t="s">
        <v>3</v>
      </c>
      <c r="AB289" s="644" t="str">
        <f>IF(K13="銀の認定【新規】","取組無し、または添付資料無し（初回のみ　※添付資料ない場合は採点対象外）","取組無し")</f>
        <v>取組無し</v>
      </c>
      <c r="AC289" s="641"/>
      <c r="AD289" s="662"/>
      <c r="AE289" s="642"/>
      <c r="AF289" s="642"/>
      <c r="AG289" s="642"/>
      <c r="AH289" s="643"/>
      <c r="AI289" s="375"/>
      <c r="AJ289" s="1065"/>
      <c r="AK289" s="171" t="s">
        <v>3</v>
      </c>
      <c r="AL289" s="644" t="str">
        <f>IF(K13="銀の認定【新規】","取組無し、または添付資料無し（初回のみ　※添付資料ない場合は採点対象外）","取組無し")</f>
        <v>取組無し</v>
      </c>
      <c r="AM289" s="641"/>
      <c r="AN289" s="662"/>
      <c r="AO289" s="642"/>
      <c r="AP289" s="642"/>
      <c r="AQ289" s="642"/>
      <c r="AR289" s="643"/>
      <c r="AS289" s="375"/>
      <c r="AT289" s="1032" t="str">
        <f>IF(G244="□","-",Q309)</f>
        <v>-</v>
      </c>
      <c r="AU289" s="1032" t="str">
        <f>IF(S19="□","",IF(G244="□","-",AH309))</f>
        <v/>
      </c>
      <c r="AV289" s="1032" t="str">
        <f>IF(AJ19="□","",IF(G244="□","-",AR309))</f>
        <v/>
      </c>
      <c r="AW289" s="1238" t="s">
        <v>368</v>
      </c>
      <c r="AX289" s="1239"/>
    </row>
    <row r="290" spans="1:50" ht="18.95" customHeight="1" x14ac:dyDescent="0.4">
      <c r="A290" s="1295"/>
      <c r="B290" s="1299"/>
      <c r="C290" s="1362"/>
      <c r="D290" s="1273"/>
      <c r="E290" s="1273"/>
      <c r="F290" s="1273"/>
      <c r="G290" s="1273"/>
      <c r="H290" s="1273"/>
      <c r="I290" s="1274"/>
      <c r="J290" s="1076" t="s">
        <v>71</v>
      </c>
      <c r="K290" s="1056"/>
      <c r="L290" s="1056"/>
      <c r="N290" s="372"/>
      <c r="O290" s="372"/>
      <c r="P290" s="372"/>
      <c r="Q290" s="373"/>
      <c r="R290" s="275"/>
      <c r="S290" s="1062"/>
      <c r="T290" s="1364"/>
      <c r="U290" s="1266"/>
      <c r="V290" s="1266"/>
      <c r="W290" s="1266"/>
      <c r="X290" s="1266"/>
      <c r="Y290" s="1266"/>
      <c r="Z290" s="1267"/>
      <c r="AA290" s="1076" t="s">
        <v>71</v>
      </c>
      <c r="AB290" s="1056"/>
      <c r="AC290" s="1056"/>
      <c r="AD290" s="48"/>
      <c r="AE290" s="372"/>
      <c r="AF290" s="372"/>
      <c r="AG290" s="372"/>
      <c r="AH290" s="373"/>
      <c r="AI290" s="375"/>
      <c r="AJ290" s="1065"/>
      <c r="AK290" s="1056" t="s">
        <v>71</v>
      </c>
      <c r="AL290" s="1056"/>
      <c r="AM290" s="1056"/>
      <c r="AN290" s="48"/>
      <c r="AO290" s="372"/>
      <c r="AP290" s="372"/>
      <c r="AQ290" s="372"/>
      <c r="AR290" s="373"/>
      <c r="AS290" s="375"/>
      <c r="AT290" s="1032"/>
      <c r="AU290" s="1032"/>
      <c r="AV290" s="1032"/>
      <c r="AW290" s="1220"/>
      <c r="AX290" s="1221"/>
    </row>
    <row r="291" spans="1:50" ht="18.95" customHeight="1" x14ac:dyDescent="0.4">
      <c r="A291" s="1295"/>
      <c r="B291" s="1299"/>
      <c r="C291" s="1362"/>
      <c r="D291" s="1273"/>
      <c r="E291" s="1273"/>
      <c r="F291" s="1273"/>
      <c r="G291" s="1273"/>
      <c r="H291" s="1273"/>
      <c r="I291" s="1274"/>
      <c r="J291" s="156" t="s">
        <v>3</v>
      </c>
      <c r="K291" s="277" t="s">
        <v>135</v>
      </c>
      <c r="L291" s="46"/>
      <c r="N291" s="372"/>
      <c r="O291" s="372"/>
      <c r="P291" s="372"/>
      <c r="Q291" s="373"/>
      <c r="R291" s="476"/>
      <c r="S291" s="1062"/>
      <c r="T291" s="1364"/>
      <c r="U291" s="1266"/>
      <c r="V291" s="1266"/>
      <c r="W291" s="1266"/>
      <c r="X291" s="1266"/>
      <c r="Y291" s="1266"/>
      <c r="Z291" s="1267"/>
      <c r="AA291" s="156" t="s">
        <v>3</v>
      </c>
      <c r="AB291" s="277" t="s">
        <v>135</v>
      </c>
      <c r="AC291" s="46"/>
      <c r="AD291" s="48"/>
      <c r="AE291" s="372"/>
      <c r="AF291" s="372"/>
      <c r="AG291" s="372"/>
      <c r="AH291" s="373"/>
      <c r="AI291" s="477"/>
      <c r="AJ291" s="1065"/>
      <c r="AK291" s="202" t="s">
        <v>3</v>
      </c>
      <c r="AL291" s="277" t="s">
        <v>135</v>
      </c>
      <c r="AM291" s="46"/>
      <c r="AN291" s="48"/>
      <c r="AO291" s="372"/>
      <c r="AP291" s="372"/>
      <c r="AQ291" s="372"/>
      <c r="AR291" s="373"/>
      <c r="AS291" s="477"/>
      <c r="AT291" s="1032"/>
      <c r="AU291" s="1032"/>
      <c r="AV291" s="1032"/>
      <c r="AW291" s="1222"/>
      <c r="AX291" s="1223"/>
    </row>
    <row r="292" spans="1:50" ht="18.95" customHeight="1" x14ac:dyDescent="0.4">
      <c r="A292" s="1295"/>
      <c r="B292" s="1299"/>
      <c r="C292" s="1362"/>
      <c r="D292" s="1273"/>
      <c r="E292" s="1273"/>
      <c r="F292" s="1273"/>
      <c r="G292" s="1273"/>
      <c r="H292" s="1273"/>
      <c r="I292" s="1274"/>
      <c r="J292" s="370"/>
      <c r="K292" s="385" t="s">
        <v>136</v>
      </c>
      <c r="L292" s="46"/>
      <c r="N292" s="372"/>
      <c r="O292" s="372"/>
      <c r="P292" s="372"/>
      <c r="Q292" s="373"/>
      <c r="R292" s="383">
        <f>IF(J291="☑",11,0)</f>
        <v>0</v>
      </c>
      <c r="S292" s="1062"/>
      <c r="T292" s="1364"/>
      <c r="U292" s="1266"/>
      <c r="V292" s="1266"/>
      <c r="W292" s="1266"/>
      <c r="X292" s="1266"/>
      <c r="Y292" s="1266"/>
      <c r="Z292" s="1267"/>
      <c r="AA292" s="370"/>
      <c r="AB292" s="385" t="s">
        <v>136</v>
      </c>
      <c r="AC292" s="46"/>
      <c r="AD292" s="48"/>
      <c r="AE292" s="372"/>
      <c r="AF292" s="372"/>
      <c r="AG292" s="372"/>
      <c r="AH292" s="373"/>
      <c r="AI292" s="383">
        <f>IF(AA291="☑",11,0)</f>
        <v>0</v>
      </c>
      <c r="AJ292" s="1065"/>
      <c r="AK292" s="376"/>
      <c r="AL292" s="385" t="s">
        <v>136</v>
      </c>
      <c r="AM292" s="46"/>
      <c r="AN292" s="48"/>
      <c r="AO292" s="372"/>
      <c r="AP292" s="372"/>
      <c r="AQ292" s="372"/>
      <c r="AR292" s="373"/>
      <c r="AS292" s="383">
        <f>IF(AK291="☑",11,0)</f>
        <v>0</v>
      </c>
      <c r="AT292" s="1032"/>
      <c r="AU292" s="1032"/>
      <c r="AV292" s="1032"/>
      <c r="AW292" s="1222"/>
      <c r="AX292" s="1223"/>
    </row>
    <row r="293" spans="1:50" ht="18.95" customHeight="1" x14ac:dyDescent="0.4">
      <c r="A293" s="1295"/>
      <c r="B293" s="1299"/>
      <c r="C293" s="1362"/>
      <c r="D293" s="1273"/>
      <c r="E293" s="1273"/>
      <c r="F293" s="1273"/>
      <c r="G293" s="1273"/>
      <c r="H293" s="1273"/>
      <c r="I293" s="1274"/>
      <c r="J293" s="370"/>
      <c r="K293" s="202" t="s">
        <v>3</v>
      </c>
      <c r="L293" s="409" t="s">
        <v>138</v>
      </c>
      <c r="N293" s="372"/>
      <c r="O293" s="372"/>
      <c r="P293" s="372"/>
      <c r="Q293" s="373"/>
      <c r="R293" s="275"/>
      <c r="S293" s="1062"/>
      <c r="T293" s="1364"/>
      <c r="U293" s="1266"/>
      <c r="V293" s="1266"/>
      <c r="W293" s="1266"/>
      <c r="X293" s="1266"/>
      <c r="Y293" s="1266"/>
      <c r="Z293" s="1267"/>
      <c r="AA293" s="370"/>
      <c r="AB293" s="202" t="s">
        <v>3</v>
      </c>
      <c r="AC293" s="409" t="s">
        <v>138</v>
      </c>
      <c r="AD293" s="48"/>
      <c r="AE293" s="372"/>
      <c r="AF293" s="372"/>
      <c r="AG293" s="372"/>
      <c r="AH293" s="373"/>
      <c r="AI293" s="275"/>
      <c r="AJ293" s="1065"/>
      <c r="AK293" s="376"/>
      <c r="AL293" s="202" t="s">
        <v>3</v>
      </c>
      <c r="AM293" s="409" t="s">
        <v>138</v>
      </c>
      <c r="AN293" s="48"/>
      <c r="AO293" s="372"/>
      <c r="AP293" s="372"/>
      <c r="AQ293" s="372"/>
      <c r="AR293" s="373"/>
      <c r="AS293" s="275"/>
      <c r="AT293" s="1032"/>
      <c r="AU293" s="1032"/>
      <c r="AV293" s="1032"/>
      <c r="AW293" s="1222"/>
      <c r="AX293" s="1223"/>
    </row>
    <row r="294" spans="1:50" ht="18.95" customHeight="1" x14ac:dyDescent="0.4">
      <c r="A294" s="1295"/>
      <c r="B294" s="1299"/>
      <c r="C294" s="537"/>
      <c r="D294" s="537"/>
      <c r="E294" s="537"/>
      <c r="F294" s="537"/>
      <c r="G294" s="537"/>
      <c r="H294" s="537"/>
      <c r="I294" s="538"/>
      <c r="J294" s="370"/>
      <c r="K294" s="202" t="s">
        <v>3</v>
      </c>
      <c r="L294" s="409" t="s">
        <v>137</v>
      </c>
      <c r="N294" s="372"/>
      <c r="O294" s="372"/>
      <c r="P294" s="372"/>
      <c r="Q294" s="373"/>
      <c r="R294" s="275"/>
      <c r="S294" s="1062"/>
      <c r="T294" s="540"/>
      <c r="U294" s="540"/>
      <c r="V294" s="540"/>
      <c r="W294" s="540"/>
      <c r="X294" s="540"/>
      <c r="Y294" s="540"/>
      <c r="Z294" s="541"/>
      <c r="AA294" s="370"/>
      <c r="AB294" s="202" t="s">
        <v>3</v>
      </c>
      <c r="AC294" s="409" t="s">
        <v>137</v>
      </c>
      <c r="AD294" s="48"/>
      <c r="AE294" s="372"/>
      <c r="AF294" s="372"/>
      <c r="AG294" s="372"/>
      <c r="AH294" s="373"/>
      <c r="AI294" s="275"/>
      <c r="AJ294" s="1065"/>
      <c r="AK294" s="376"/>
      <c r="AL294" s="202" t="s">
        <v>3</v>
      </c>
      <c r="AM294" s="409" t="s">
        <v>137</v>
      </c>
      <c r="AN294" s="48"/>
      <c r="AO294" s="372"/>
      <c r="AP294" s="372"/>
      <c r="AQ294" s="372"/>
      <c r="AR294" s="373"/>
      <c r="AS294" s="275"/>
      <c r="AT294" s="1032"/>
      <c r="AU294" s="1032"/>
      <c r="AV294" s="1032"/>
      <c r="AW294" s="1222"/>
      <c r="AX294" s="1223"/>
    </row>
    <row r="295" spans="1:50" ht="18.95" customHeight="1" x14ac:dyDescent="0.4">
      <c r="A295" s="1295"/>
      <c r="B295" s="1299"/>
      <c r="C295" s="537"/>
      <c r="D295" s="1039" t="s">
        <v>162</v>
      </c>
      <c r="E295" s="1040"/>
      <c r="F295" s="1040"/>
      <c r="G295" s="1040"/>
      <c r="H295" s="1041"/>
      <c r="I295" s="538"/>
      <c r="J295" s="370"/>
      <c r="K295" s="202" t="s">
        <v>3</v>
      </c>
      <c r="L295" s="567" t="s">
        <v>92</v>
      </c>
      <c r="M295" s="568"/>
      <c r="N295" s="1102"/>
      <c r="O295" s="1103"/>
      <c r="P295" s="372"/>
      <c r="Q295" s="373"/>
      <c r="R295" s="275"/>
      <c r="S295" s="1062"/>
      <c r="T295" s="540"/>
      <c r="U295" s="1039" t="s">
        <v>162</v>
      </c>
      <c r="V295" s="1040"/>
      <c r="W295" s="1040"/>
      <c r="X295" s="1040"/>
      <c r="Y295" s="1041"/>
      <c r="Z295" s="541"/>
      <c r="AA295" s="370"/>
      <c r="AB295" s="202" t="s">
        <v>3</v>
      </c>
      <c r="AC295" s="567" t="s">
        <v>92</v>
      </c>
      <c r="AD295" s="568"/>
      <c r="AE295" s="1243"/>
      <c r="AF295" s="1244"/>
      <c r="AG295" s="372"/>
      <c r="AH295" s="373"/>
      <c r="AI295" s="275"/>
      <c r="AJ295" s="1065"/>
      <c r="AK295" s="376"/>
      <c r="AL295" s="202" t="s">
        <v>3</v>
      </c>
      <c r="AM295" s="567" t="s">
        <v>92</v>
      </c>
      <c r="AN295" s="568"/>
      <c r="AO295" s="1243"/>
      <c r="AP295" s="1244"/>
      <c r="AQ295" s="372"/>
      <c r="AR295" s="373"/>
      <c r="AS295" s="275"/>
      <c r="AT295" s="1032"/>
      <c r="AU295" s="1032"/>
      <c r="AV295" s="1032"/>
      <c r="AW295" s="629"/>
      <c r="AX295" s="630"/>
    </row>
    <row r="296" spans="1:50" ht="18.95" customHeight="1" x14ac:dyDescent="0.4">
      <c r="A296" s="1295"/>
      <c r="B296" s="1299"/>
      <c r="C296" s="537"/>
      <c r="D296" s="1042"/>
      <c r="E296" s="1043"/>
      <c r="F296" s="1043"/>
      <c r="G296" s="1043"/>
      <c r="H296" s="1044"/>
      <c r="I296" s="538"/>
      <c r="J296" s="159" t="s">
        <v>3</v>
      </c>
      <c r="K296" s="277" t="s">
        <v>108</v>
      </c>
      <c r="L296" s="46"/>
      <c r="N296" s="372"/>
      <c r="O296" s="372"/>
      <c r="P296" s="372"/>
      <c r="Q296" s="373"/>
      <c r="R296" s="275"/>
      <c r="S296" s="1062"/>
      <c r="T296" s="540"/>
      <c r="U296" s="1042"/>
      <c r="V296" s="1043"/>
      <c r="W296" s="1043"/>
      <c r="X296" s="1043"/>
      <c r="Y296" s="1044"/>
      <c r="Z296" s="541"/>
      <c r="AA296" s="159" t="s">
        <v>3</v>
      </c>
      <c r="AB296" s="277" t="s">
        <v>108</v>
      </c>
      <c r="AC296" s="46"/>
      <c r="AD296" s="48"/>
      <c r="AE296" s="372"/>
      <c r="AF296" s="372"/>
      <c r="AG296" s="372"/>
      <c r="AH296" s="373"/>
      <c r="AI296" s="275"/>
      <c r="AJ296" s="1065"/>
      <c r="AK296" s="205" t="s">
        <v>3</v>
      </c>
      <c r="AL296" s="277" t="s">
        <v>108</v>
      </c>
      <c r="AM296" s="46"/>
      <c r="AN296" s="48"/>
      <c r="AO296" s="372"/>
      <c r="AP296" s="372"/>
      <c r="AQ296" s="372"/>
      <c r="AR296" s="373"/>
      <c r="AS296" s="275"/>
      <c r="AT296" s="1032"/>
      <c r="AU296" s="1032"/>
      <c r="AV296" s="1032"/>
      <c r="AW296" s="1214"/>
      <c r="AX296" s="1215"/>
    </row>
    <row r="297" spans="1:50" ht="18.95" customHeight="1" x14ac:dyDescent="0.4">
      <c r="A297" s="1295"/>
      <c r="B297" s="1299"/>
      <c r="C297" s="537"/>
      <c r="D297" s="1045" t="s">
        <v>157</v>
      </c>
      <c r="E297" s="1046"/>
      <c r="F297" s="1046"/>
      <c r="G297" s="1046"/>
      <c r="H297" s="1047"/>
      <c r="I297" s="538"/>
      <c r="J297" s="370"/>
      <c r="K297" s="478" t="s">
        <v>110</v>
      </c>
      <c r="L297" s="46"/>
      <c r="N297" s="372"/>
      <c r="O297" s="372"/>
      <c r="P297" s="372"/>
      <c r="Q297" s="373"/>
      <c r="R297" s="383">
        <f>IF(J296="☑",11,0)</f>
        <v>0</v>
      </c>
      <c r="S297" s="1062"/>
      <c r="T297" s="540"/>
      <c r="U297" s="1045" t="s">
        <v>157</v>
      </c>
      <c r="V297" s="1046"/>
      <c r="W297" s="1046"/>
      <c r="X297" s="1046"/>
      <c r="Y297" s="1047"/>
      <c r="Z297" s="541"/>
      <c r="AA297" s="370"/>
      <c r="AB297" s="478" t="s">
        <v>110</v>
      </c>
      <c r="AC297" s="46"/>
      <c r="AD297" s="48"/>
      <c r="AE297" s="372"/>
      <c r="AF297" s="372"/>
      <c r="AG297" s="372"/>
      <c r="AH297" s="373"/>
      <c r="AI297" s="383">
        <f>IF(AA296="☑",11,0)</f>
        <v>0</v>
      </c>
      <c r="AJ297" s="1065"/>
      <c r="AK297" s="376"/>
      <c r="AL297" s="478" t="s">
        <v>110</v>
      </c>
      <c r="AM297" s="46"/>
      <c r="AN297" s="48"/>
      <c r="AO297" s="372"/>
      <c r="AP297" s="372"/>
      <c r="AQ297" s="372"/>
      <c r="AR297" s="373"/>
      <c r="AS297" s="383">
        <f>IF(AK296="☑",11,0)</f>
        <v>0</v>
      </c>
      <c r="AT297" s="1032"/>
      <c r="AU297" s="1032"/>
      <c r="AV297" s="1032"/>
      <c r="AW297" s="1216"/>
      <c r="AX297" s="1215"/>
    </row>
    <row r="298" spans="1:50" ht="18.95" customHeight="1" x14ac:dyDescent="0.4">
      <c r="A298" s="1295"/>
      <c r="B298" s="1299"/>
      <c r="C298" s="537"/>
      <c r="D298" s="1048"/>
      <c r="E298" s="1049"/>
      <c r="F298" s="1049"/>
      <c r="G298" s="1049"/>
      <c r="H298" s="1050"/>
      <c r="I298" s="538"/>
      <c r="J298" s="370"/>
      <c r="K298" s="202" t="s">
        <v>3</v>
      </c>
      <c r="L298" s="409" t="s">
        <v>87</v>
      </c>
      <c r="M298" s="980"/>
      <c r="N298" s="372"/>
      <c r="O298" s="372"/>
      <c r="P298" s="372"/>
      <c r="Q298" s="373"/>
      <c r="R298" s="275"/>
      <c r="S298" s="1062"/>
      <c r="T298" s="540"/>
      <c r="U298" s="1048"/>
      <c r="V298" s="1049"/>
      <c r="W298" s="1049"/>
      <c r="X298" s="1049"/>
      <c r="Y298" s="1050"/>
      <c r="Z298" s="541"/>
      <c r="AA298" s="370"/>
      <c r="AB298" s="202" t="s">
        <v>3</v>
      </c>
      <c r="AC298" s="409" t="s">
        <v>87</v>
      </c>
      <c r="AD298" s="980"/>
      <c r="AE298" s="372"/>
      <c r="AF298" s="372"/>
      <c r="AG298" s="372"/>
      <c r="AH298" s="373"/>
      <c r="AI298" s="275"/>
      <c r="AJ298" s="1065"/>
      <c r="AK298" s="376"/>
      <c r="AL298" s="202" t="s">
        <v>3</v>
      </c>
      <c r="AM298" s="409" t="s">
        <v>87</v>
      </c>
      <c r="AN298" s="980"/>
      <c r="AO298" s="372"/>
      <c r="AP298" s="372"/>
      <c r="AQ298" s="372"/>
      <c r="AR298" s="373"/>
      <c r="AS298" s="275"/>
      <c r="AT298" s="1032"/>
      <c r="AU298" s="1032"/>
      <c r="AV298" s="1032"/>
      <c r="AW298" s="1216"/>
      <c r="AX298" s="1215"/>
    </row>
    <row r="299" spans="1:50" ht="18.95" customHeight="1" x14ac:dyDescent="0.4">
      <c r="A299" s="1295"/>
      <c r="B299" s="1299"/>
      <c r="C299" s="537"/>
      <c r="D299" s="1045" t="s">
        <v>158</v>
      </c>
      <c r="E299" s="1051"/>
      <c r="F299" s="1051"/>
      <c r="G299" s="1051"/>
      <c r="H299" s="1052"/>
      <c r="I299" s="538"/>
      <c r="J299" s="370"/>
      <c r="K299" s="202" t="s">
        <v>3</v>
      </c>
      <c r="L299" s="409" t="s">
        <v>86</v>
      </c>
      <c r="M299" s="46"/>
      <c r="N299" s="372"/>
      <c r="O299" s="372"/>
      <c r="P299" s="372"/>
      <c r="Q299" s="373"/>
      <c r="R299" s="275"/>
      <c r="S299" s="1062"/>
      <c r="T299" s="540"/>
      <c r="U299" s="1045" t="s">
        <v>158</v>
      </c>
      <c r="V299" s="1051"/>
      <c r="W299" s="1051"/>
      <c r="X299" s="1051"/>
      <c r="Y299" s="1052"/>
      <c r="Z299" s="541"/>
      <c r="AA299" s="370"/>
      <c r="AB299" s="202" t="s">
        <v>3</v>
      </c>
      <c r="AC299" s="409" t="s">
        <v>86</v>
      </c>
      <c r="AD299" s="46"/>
      <c r="AE299" s="372"/>
      <c r="AF299" s="372"/>
      <c r="AG299" s="372"/>
      <c r="AH299" s="373"/>
      <c r="AI299" s="275"/>
      <c r="AJ299" s="1065"/>
      <c r="AK299" s="376"/>
      <c r="AL299" s="202" t="s">
        <v>3</v>
      </c>
      <c r="AM299" s="409" t="s">
        <v>86</v>
      </c>
      <c r="AN299" s="46"/>
      <c r="AO299" s="372"/>
      <c r="AP299" s="372"/>
      <c r="AQ299" s="372"/>
      <c r="AR299" s="373"/>
      <c r="AS299" s="275"/>
      <c r="AT299" s="1032"/>
      <c r="AU299" s="1032"/>
      <c r="AV299" s="1032"/>
      <c r="AW299" s="1216"/>
      <c r="AX299" s="1215"/>
    </row>
    <row r="300" spans="1:50" ht="18.95" customHeight="1" x14ac:dyDescent="0.4">
      <c r="A300" s="1295"/>
      <c r="B300" s="1299"/>
      <c r="C300" s="537"/>
      <c r="D300" s="1053"/>
      <c r="E300" s="1054"/>
      <c r="F300" s="1054"/>
      <c r="G300" s="1054"/>
      <c r="H300" s="1055"/>
      <c r="I300" s="538"/>
      <c r="J300" s="370"/>
      <c r="K300" s="202" t="s">
        <v>3</v>
      </c>
      <c r="L300" s="981" t="s">
        <v>164</v>
      </c>
      <c r="M300" s="568"/>
      <c r="N300" s="1102"/>
      <c r="O300" s="1103"/>
      <c r="P300" s="372"/>
      <c r="Q300" s="373"/>
      <c r="R300" s="275"/>
      <c r="S300" s="1062"/>
      <c r="T300" s="540"/>
      <c r="U300" s="1053"/>
      <c r="V300" s="1054"/>
      <c r="W300" s="1054"/>
      <c r="X300" s="1054"/>
      <c r="Y300" s="1055"/>
      <c r="Z300" s="541"/>
      <c r="AA300" s="370"/>
      <c r="AB300" s="202" t="s">
        <v>3</v>
      </c>
      <c r="AC300" s="981" t="s">
        <v>164</v>
      </c>
      <c r="AD300" s="568"/>
      <c r="AE300" s="1243"/>
      <c r="AF300" s="1244"/>
      <c r="AG300" s="372"/>
      <c r="AH300" s="373"/>
      <c r="AI300" s="275"/>
      <c r="AJ300" s="1065"/>
      <c r="AK300" s="376"/>
      <c r="AL300" s="202" t="s">
        <v>3</v>
      </c>
      <c r="AM300" s="981" t="s">
        <v>164</v>
      </c>
      <c r="AN300" s="568"/>
      <c r="AO300" s="1243"/>
      <c r="AP300" s="1244"/>
      <c r="AQ300" s="372"/>
      <c r="AR300" s="373"/>
      <c r="AS300" s="275"/>
      <c r="AT300" s="1032"/>
      <c r="AU300" s="1032"/>
      <c r="AV300" s="1032"/>
      <c r="AW300" s="1216"/>
      <c r="AX300" s="1215"/>
    </row>
    <row r="301" spans="1:50" ht="18.95" customHeight="1" x14ac:dyDescent="0.4">
      <c r="A301" s="1295"/>
      <c r="B301" s="1299"/>
      <c r="C301" s="574"/>
      <c r="D301" s="574"/>
      <c r="E301" s="574"/>
      <c r="F301" s="574"/>
      <c r="G301" s="422"/>
      <c r="H301" s="422"/>
      <c r="I301" s="422"/>
      <c r="J301" s="301" t="s">
        <v>68</v>
      </c>
      <c r="K301" s="148"/>
      <c r="L301" s="398"/>
      <c r="M301" s="398"/>
      <c r="N301" s="148"/>
      <c r="O301" s="372"/>
      <c r="P301" s="517"/>
      <c r="Q301" s="373"/>
      <c r="R301" s="275"/>
      <c r="S301" s="1062"/>
      <c r="T301" s="576"/>
      <c r="U301" s="576"/>
      <c r="V301" s="576"/>
      <c r="W301" s="576"/>
      <c r="X301" s="426"/>
      <c r="Y301" s="426"/>
      <c r="Z301" s="426"/>
      <c r="AA301" s="301" t="s">
        <v>68</v>
      </c>
      <c r="AB301" s="148"/>
      <c r="AC301" s="398"/>
      <c r="AD301" s="398"/>
      <c r="AE301" s="148"/>
      <c r="AF301" s="372"/>
      <c r="AG301" s="517"/>
      <c r="AH301" s="373"/>
      <c r="AI301" s="275"/>
      <c r="AJ301" s="1065"/>
      <c r="AK301" s="148" t="s">
        <v>77</v>
      </c>
      <c r="AL301" s="148"/>
      <c r="AM301" s="398"/>
      <c r="AN301" s="398"/>
      <c r="AO301" s="148"/>
      <c r="AP301" s="372"/>
      <c r="AQ301" s="517"/>
      <c r="AR301" s="373"/>
      <c r="AS301" s="275"/>
      <c r="AT301" s="1032"/>
      <c r="AU301" s="1032"/>
      <c r="AV301" s="1032"/>
      <c r="AW301" s="1216"/>
      <c r="AX301" s="1215"/>
    </row>
    <row r="302" spans="1:50" ht="18.95" customHeight="1" x14ac:dyDescent="0.4">
      <c r="A302" s="1295"/>
      <c r="B302" s="1299"/>
      <c r="C302" s="574"/>
      <c r="D302" s="574"/>
      <c r="E302" s="574"/>
      <c r="F302" s="574"/>
      <c r="G302" s="417"/>
      <c r="H302" s="417"/>
      <c r="I302" s="417"/>
      <c r="J302" s="156" t="s">
        <v>3</v>
      </c>
      <c r="K302" s="409" t="s">
        <v>66</v>
      </c>
      <c r="L302" s="410"/>
      <c r="M302" s="410"/>
      <c r="N302" s="372"/>
      <c r="O302" s="372"/>
      <c r="P302" s="46"/>
      <c r="Q302" s="373"/>
      <c r="R302" s="412">
        <f>IF(AND(R292=0,R297=0),99,IF(AND(J302="☑",J303="☑"),99,IF(AND(J302="□",J303="□"),99,IF(J302="☑",1,2))))</f>
        <v>99</v>
      </c>
      <c r="S302" s="1062"/>
      <c r="T302" s="576"/>
      <c r="U302" s="576"/>
      <c r="V302" s="576"/>
      <c r="W302" s="576"/>
      <c r="X302" s="421"/>
      <c r="Y302" s="421"/>
      <c r="Z302" s="421"/>
      <c r="AA302" s="156" t="s">
        <v>2</v>
      </c>
      <c r="AB302" s="409" t="s">
        <v>66</v>
      </c>
      <c r="AC302" s="410"/>
      <c r="AD302" s="410"/>
      <c r="AE302" s="372"/>
      <c r="AF302" s="372"/>
      <c r="AG302" s="46"/>
      <c r="AH302" s="373"/>
      <c r="AI302" s="412">
        <f>IF(AND(AI292=0,AI297=0),99,IF(AND(AA302="☑",AA303="☑"),99,IF(AND(AA302="□",AA303="□"),99,IF(AA302="☑",1,2))))</f>
        <v>99</v>
      </c>
      <c r="AJ302" s="1065"/>
      <c r="AK302" s="202" t="s">
        <v>2</v>
      </c>
      <c r="AL302" s="409" t="s">
        <v>66</v>
      </c>
      <c r="AM302" s="410"/>
      <c r="AN302" s="410"/>
      <c r="AO302" s="372"/>
      <c r="AP302" s="372"/>
      <c r="AQ302" s="46"/>
      <c r="AR302" s="373"/>
      <c r="AS302" s="412">
        <f>IF(AND(AS292=0,AS297=0),99,IF(AND(AK302="☑",AK303="☑"),99,IF(AND(AK302="□",AK303="□"),99,IF(AK302="☑",1,2))))</f>
        <v>99</v>
      </c>
      <c r="AT302" s="1032"/>
      <c r="AU302" s="1032"/>
      <c r="AV302" s="1032"/>
      <c r="AW302" s="1216"/>
      <c r="AX302" s="1215"/>
    </row>
    <row r="303" spans="1:50" ht="18.95" customHeight="1" x14ac:dyDescent="0.4">
      <c r="A303" s="1295"/>
      <c r="B303" s="1299"/>
      <c r="C303" s="436"/>
      <c r="D303" s="982"/>
      <c r="E303" s="492"/>
      <c r="F303" s="982"/>
      <c r="G303" s="422"/>
      <c r="H303" s="422"/>
      <c r="I303" s="422"/>
      <c r="J303" s="156" t="s">
        <v>3</v>
      </c>
      <c r="K303" s="397" t="s">
        <v>67</v>
      </c>
      <c r="L303" s="398"/>
      <c r="M303" s="398"/>
      <c r="N303" s="46"/>
      <c r="O303" s="372"/>
      <c r="P303" s="372"/>
      <c r="Q303" s="373"/>
      <c r="R303" s="275"/>
      <c r="S303" s="1062"/>
      <c r="T303" s="438"/>
      <c r="U303" s="983"/>
      <c r="V303" s="493"/>
      <c r="W303" s="983"/>
      <c r="X303" s="426"/>
      <c r="Y303" s="426"/>
      <c r="Z303" s="426"/>
      <c r="AA303" s="156" t="s">
        <v>3</v>
      </c>
      <c r="AB303" s="397" t="s">
        <v>67</v>
      </c>
      <c r="AC303" s="398"/>
      <c r="AD303" s="398"/>
      <c r="AE303" s="46"/>
      <c r="AF303" s="372"/>
      <c r="AG303" s="372"/>
      <c r="AH303" s="373"/>
      <c r="AI303" s="275"/>
      <c r="AJ303" s="1065"/>
      <c r="AK303" s="202" t="s">
        <v>3</v>
      </c>
      <c r="AL303" s="397" t="s">
        <v>67</v>
      </c>
      <c r="AM303" s="398"/>
      <c r="AN303" s="398"/>
      <c r="AO303" s="46"/>
      <c r="AP303" s="372"/>
      <c r="AQ303" s="372"/>
      <c r="AR303" s="373"/>
      <c r="AS303" s="275"/>
      <c r="AT303" s="1032"/>
      <c r="AU303" s="1032"/>
      <c r="AV303" s="1032"/>
      <c r="AW303" s="1216"/>
      <c r="AX303" s="1215"/>
    </row>
    <row r="304" spans="1:50" ht="18.95" customHeight="1" x14ac:dyDescent="0.15">
      <c r="A304" s="1295"/>
      <c r="B304" s="1299"/>
      <c r="C304" s="537"/>
      <c r="D304" s="537"/>
      <c r="E304" s="432"/>
      <c r="F304" s="417"/>
      <c r="G304" s="417"/>
      <c r="H304" s="417"/>
      <c r="I304" s="537"/>
      <c r="J304" s="301" t="s">
        <v>1069</v>
      </c>
      <c r="K304" s="148"/>
      <c r="L304" s="377"/>
      <c r="M304" s="148"/>
      <c r="N304" s="372"/>
      <c r="O304" s="570"/>
      <c r="P304" s="372"/>
      <c r="Q304" s="373"/>
      <c r="R304" s="275"/>
      <c r="S304" s="1062"/>
      <c r="T304" s="540"/>
      <c r="U304" s="540"/>
      <c r="V304" s="434"/>
      <c r="W304" s="421"/>
      <c r="X304" s="421"/>
      <c r="Y304" s="421"/>
      <c r="Z304" s="540"/>
      <c r="AA304" s="301" t="s">
        <v>222</v>
      </c>
      <c r="AB304" s="148"/>
      <c r="AC304" s="377"/>
      <c r="AD304" s="148"/>
      <c r="AE304" s="372"/>
      <c r="AF304" s="570" t="str">
        <f>IF(AF305="","",IFERROR(IF(DATEDIF(AF305,$K$14,"M")&lt;6,"レポート記入日から6ヵ月未満になっていませんか？",""),""))</f>
        <v/>
      </c>
      <c r="AG304" s="372"/>
      <c r="AH304" s="373"/>
      <c r="AI304" s="275"/>
      <c r="AJ304" s="1065"/>
      <c r="AK304" s="148" t="s">
        <v>222</v>
      </c>
      <c r="AL304" s="148"/>
      <c r="AM304" s="377"/>
      <c r="AN304" s="148"/>
      <c r="AO304" s="372"/>
      <c r="AP304" s="570" t="str">
        <f>IF(AP305="","",IFERROR(IF(DATEDIF(AP305,$K$14,"M")&lt;6,"レポート記入日から6ヵ月未満になっていませんか？",""),""))</f>
        <v/>
      </c>
      <c r="AQ304" s="372"/>
      <c r="AR304" s="373"/>
      <c r="AS304" s="275"/>
      <c r="AT304" s="1032"/>
      <c r="AU304" s="1032"/>
      <c r="AV304" s="1032"/>
      <c r="AW304" s="1216"/>
      <c r="AX304" s="1215"/>
    </row>
    <row r="305" spans="1:50" ht="18.95" customHeight="1" x14ac:dyDescent="0.4">
      <c r="A305" s="1295"/>
      <c r="B305" s="1299"/>
      <c r="C305" s="537"/>
      <c r="D305" s="537"/>
      <c r="E305" s="537"/>
      <c r="F305" s="537"/>
      <c r="G305" s="537"/>
      <c r="H305" s="537"/>
      <c r="I305" s="537"/>
      <c r="J305" s="163" t="s">
        <v>3</v>
      </c>
      <c r="K305" s="428" t="s">
        <v>735</v>
      </c>
      <c r="L305" s="303"/>
      <c r="M305" s="303"/>
      <c r="N305" s="429" t="s">
        <v>72</v>
      </c>
      <c r="O305" s="192"/>
      <c r="P305" s="372"/>
      <c r="Q305" s="373"/>
      <c r="R305" s="412">
        <f>IF(AND(R292=0,R297=0),99,IF(AND(J305="☑",J306="☑"),99,IF(AND(J305="□",J306="□"),99,IF(J305="☑",1,3))))</f>
        <v>99</v>
      </c>
      <c r="S305" s="1062"/>
      <c r="T305" s="540"/>
      <c r="U305" s="540"/>
      <c r="V305" s="540"/>
      <c r="W305" s="540"/>
      <c r="X305" s="540"/>
      <c r="Y305" s="540"/>
      <c r="Z305" s="540"/>
      <c r="AA305" s="156" t="s">
        <v>2</v>
      </c>
      <c r="AB305" s="428" t="s">
        <v>765</v>
      </c>
      <c r="AC305" s="303"/>
      <c r="AD305" s="303"/>
      <c r="AE305" s="429" t="s">
        <v>72</v>
      </c>
      <c r="AF305" s="192"/>
      <c r="AG305" s="372"/>
      <c r="AH305" s="373"/>
      <c r="AI305" s="412">
        <f>IF(AND(AI292=0,AI297=0),99,IF(AND(AA305="☑",AA306="☑"),99,IF(AND(AA305="□",AA306="□"),99,IF(AA305="☑",1,3))))</f>
        <v>99</v>
      </c>
      <c r="AJ305" s="1065"/>
      <c r="AK305" s="202" t="s">
        <v>2</v>
      </c>
      <c r="AL305" s="428" t="s">
        <v>765</v>
      </c>
      <c r="AM305" s="303"/>
      <c r="AN305" s="303"/>
      <c r="AO305" s="429" t="s">
        <v>72</v>
      </c>
      <c r="AP305" s="192"/>
      <c r="AQ305" s="372"/>
      <c r="AR305" s="373"/>
      <c r="AS305" s="412">
        <f>IF(AND(AS292=0,AS297=0),99,IF(AND(AK305="☑",AK306="☑"),99,IF(AND(AK305="□",AK306="□"),99,IF(AK305="☑",1,3))))</f>
        <v>99</v>
      </c>
      <c r="AT305" s="1032"/>
      <c r="AU305" s="1032"/>
      <c r="AV305" s="1032"/>
      <c r="AW305" s="1216"/>
      <c r="AX305" s="1215"/>
    </row>
    <row r="306" spans="1:50" ht="18.95" customHeight="1" x14ac:dyDescent="0.4">
      <c r="A306" s="1295"/>
      <c r="B306" s="1299"/>
      <c r="C306" s="537"/>
      <c r="D306" s="537"/>
      <c r="E306" s="537"/>
      <c r="F306" s="537"/>
      <c r="G306" s="537"/>
      <c r="H306" s="537"/>
      <c r="I306" s="537"/>
      <c r="J306" s="156" t="s">
        <v>3</v>
      </c>
      <c r="K306" s="428" t="s">
        <v>734</v>
      </c>
      <c r="L306" s="303"/>
      <c r="M306" s="303"/>
      <c r="N306" s="494" t="s">
        <v>787</v>
      </c>
      <c r="O306" s="148"/>
      <c r="P306" s="372"/>
      <c r="Q306" s="373"/>
      <c r="R306" s="275"/>
      <c r="S306" s="1062"/>
      <c r="T306" s="540"/>
      <c r="U306" s="540"/>
      <c r="V306" s="540"/>
      <c r="W306" s="540"/>
      <c r="X306" s="540"/>
      <c r="Y306" s="540"/>
      <c r="Z306" s="540"/>
      <c r="AA306" s="156" t="s">
        <v>3</v>
      </c>
      <c r="AB306" s="428" t="s">
        <v>766</v>
      </c>
      <c r="AC306" s="303"/>
      <c r="AD306" s="303"/>
      <c r="AE306" s="435" t="s">
        <v>166</v>
      </c>
      <c r="AF306" s="148"/>
      <c r="AG306" s="372"/>
      <c r="AH306" s="373"/>
      <c r="AI306" s="375"/>
      <c r="AJ306" s="1065"/>
      <c r="AK306" s="202" t="s">
        <v>3</v>
      </c>
      <c r="AL306" s="428" t="s">
        <v>766</v>
      </c>
      <c r="AM306" s="303"/>
      <c r="AN306" s="303"/>
      <c r="AO306" s="494" t="s">
        <v>166</v>
      </c>
      <c r="AP306" s="148"/>
      <c r="AQ306" s="372"/>
      <c r="AR306" s="373"/>
      <c r="AS306" s="375"/>
      <c r="AT306" s="1032"/>
      <c r="AU306" s="1032"/>
      <c r="AV306" s="1032"/>
      <c r="AW306" s="1216"/>
      <c r="AX306" s="1215"/>
    </row>
    <row r="307" spans="1:50" ht="11.45" customHeight="1" x14ac:dyDescent="0.4">
      <c r="A307" s="1295"/>
      <c r="B307" s="1299"/>
      <c r="C307" s="537"/>
      <c r="D307" s="537"/>
      <c r="E307" s="537"/>
      <c r="F307" s="537"/>
      <c r="G307" s="537"/>
      <c r="H307" s="537"/>
      <c r="I307" s="537"/>
      <c r="J307" s="370"/>
      <c r="K307" s="428"/>
      <c r="L307" s="303"/>
      <c r="M307" s="303"/>
      <c r="N307" s="148"/>
      <c r="O307" s="304"/>
      <c r="P307" s="372"/>
      <c r="Q307" s="373"/>
      <c r="R307" s="275"/>
      <c r="S307" s="1062"/>
      <c r="T307" s="540"/>
      <c r="U307" s="540"/>
      <c r="V307" s="540"/>
      <c r="W307" s="540"/>
      <c r="X307" s="540"/>
      <c r="Y307" s="540"/>
      <c r="Z307" s="540"/>
      <c r="AA307" s="370"/>
      <c r="AB307" s="428"/>
      <c r="AC307" s="303"/>
      <c r="AD307" s="303"/>
      <c r="AE307" s="148"/>
      <c r="AF307" s="304"/>
      <c r="AG307" s="372"/>
      <c r="AH307" s="373"/>
      <c r="AI307" s="375"/>
      <c r="AJ307" s="1065"/>
      <c r="AK307" s="376"/>
      <c r="AL307" s="428"/>
      <c r="AM307" s="303"/>
      <c r="AN307" s="303"/>
      <c r="AO307" s="148"/>
      <c r="AP307" s="304"/>
      <c r="AQ307" s="372"/>
      <c r="AR307" s="373"/>
      <c r="AS307" s="375"/>
      <c r="AT307" s="1032"/>
      <c r="AU307" s="1032"/>
      <c r="AV307" s="1032"/>
      <c r="AW307" s="1216"/>
      <c r="AX307" s="1215"/>
    </row>
    <row r="308" spans="1:50" ht="18.95" customHeight="1" x14ac:dyDescent="0.3">
      <c r="A308" s="1295"/>
      <c r="B308" s="1299"/>
      <c r="C308" s="537"/>
      <c r="D308" s="537"/>
      <c r="E308" s="537"/>
      <c r="F308" s="537"/>
      <c r="G308" s="537"/>
      <c r="H308" s="537"/>
      <c r="I308" s="537"/>
      <c r="J308" s="439" t="s">
        <v>73</v>
      </c>
      <c r="K308" s="646"/>
      <c r="L308" s="302"/>
      <c r="M308" s="303"/>
      <c r="N308" s="148"/>
      <c r="O308" s="304"/>
      <c r="P308" s="304"/>
      <c r="Q308" s="305" t="str">
        <f>IF(ISNUMBER(Q309),"","必要項目が正しく選択されていません")</f>
        <v/>
      </c>
      <c r="R308" s="572"/>
      <c r="S308" s="1062"/>
      <c r="T308" s="540"/>
      <c r="U308" s="540"/>
      <c r="V308" s="540"/>
      <c r="W308" s="540"/>
      <c r="X308" s="540"/>
      <c r="Y308" s="540"/>
      <c r="Z308" s="540"/>
      <c r="AA308" s="439" t="s">
        <v>204</v>
      </c>
      <c r="AB308" s="646"/>
      <c r="AC308" s="302"/>
      <c r="AD308" s="303"/>
      <c r="AE308" s="148"/>
      <c r="AF308" s="304"/>
      <c r="AG308" s="304"/>
      <c r="AH308" s="305" t="str">
        <f>IF(ISNUMBER(AH309),"","必要項目が正しく選択されていません")</f>
        <v/>
      </c>
      <c r="AI308" s="573"/>
      <c r="AJ308" s="1065"/>
      <c r="AK308" s="441" t="s">
        <v>73</v>
      </c>
      <c r="AL308" s="646"/>
      <c r="AM308" s="302"/>
      <c r="AN308" s="303"/>
      <c r="AO308" s="148"/>
      <c r="AP308" s="304"/>
      <c r="AQ308" s="304"/>
      <c r="AR308" s="305" t="str">
        <f>IF(ISNUMBER(AR309),"","必要項目が正しく選択されていません")</f>
        <v/>
      </c>
      <c r="AS308" s="573"/>
      <c r="AT308" s="1032"/>
      <c r="AU308" s="1032"/>
      <c r="AV308" s="1032"/>
      <c r="AW308" s="1216"/>
      <c r="AX308" s="1215"/>
    </row>
    <row r="309" spans="1:50" ht="36.950000000000003" customHeight="1" x14ac:dyDescent="0.25">
      <c r="A309" s="1295"/>
      <c r="B309" s="1299"/>
      <c r="C309" s="537"/>
      <c r="D309" s="537"/>
      <c r="E309" s="537"/>
      <c r="F309" s="537"/>
      <c r="G309" s="537"/>
      <c r="H309" s="537"/>
      <c r="I309" s="537"/>
      <c r="J309" s="370"/>
      <c r="K309" s="1020"/>
      <c r="L309" s="1020"/>
      <c r="M309" s="1020"/>
      <c r="N309" s="1020"/>
      <c r="O309" s="1020"/>
      <c r="P309" s="304"/>
      <c r="Q309" s="445">
        <f>IF(J289="☑",1,IF(AND(OR(R292=11,R297=11,),OR(R302=99,R305=99)),"error",IF(AND(R292=11,R302=1,R305=1),3,IF(AND(R292=11,R302=1,R305=2),2,IF(AND(R292=11,R302=2,R305=1),2,IF(AND(R292=11,R302=2,R305=2),2,IF(AND(R292=0,R297=11,R302=1,R305=1),2,IF(AND(R292=0,R297=11,R302=1,R305=2),2,IF(AND(R292=0,R297=11,R302=2,R305=1),2,IF(AND(R292=0,R297=11,R302=2,R305=2),2,1))))))))))</f>
        <v>1</v>
      </c>
      <c r="R309" s="575"/>
      <c r="S309" s="1062"/>
      <c r="T309" s="540"/>
      <c r="U309" s="540"/>
      <c r="V309" s="540"/>
      <c r="W309" s="540"/>
      <c r="X309" s="540"/>
      <c r="Y309" s="540"/>
      <c r="Z309" s="540"/>
      <c r="AA309" s="370"/>
      <c r="AB309" s="1020"/>
      <c r="AC309" s="1020"/>
      <c r="AD309" s="1020"/>
      <c r="AE309" s="1020"/>
      <c r="AF309" s="1020"/>
      <c r="AG309" s="304"/>
      <c r="AH309" s="309">
        <f>IF(AA288="☑",Q309,IF(AA289="☑",1,IF(AND(OR(AI292=11,AI297=11,),OR(AI302=99,AI305=99)),"error",IF(AND(AI292=11,AI302=1,AI305=1),3,IF(AND(AI292=11,AI302=1,AI305=2),2,IF(AND(AI292=11,AI302=2,AI305=1),2,IF(AND(AI292=11,AI302=2,AI305=2),2,IF(AND(AI292=0,AI297=11,AI302=1,AI305=1),2,IF(AND(AI292=0,AI297=11,AI302=1,AI305=2),2,IF(AND(AI292=0,AI297=11,AI302=2,AI305=1),2,IF(AND(AI292=0,AI297=11,AI302=2,AI305=2),2,1)))))))))))</f>
        <v>1</v>
      </c>
      <c r="AI309" s="575"/>
      <c r="AJ309" s="1065"/>
      <c r="AK309" s="376"/>
      <c r="AL309" s="1020"/>
      <c r="AM309" s="1020"/>
      <c r="AN309" s="1020"/>
      <c r="AO309" s="1020"/>
      <c r="AP309" s="1020"/>
      <c r="AQ309" s="304"/>
      <c r="AR309" s="309">
        <f>IF(AK288="☑",Q309,IF(AN288="☑",AH309,IF(AK289="☑",1,IF(AND(OR(AS292=11,AS297=11,),OR(AS302=99,AS305=99)),"error",IF(AND(AS292=11,AS302=1,AS305=1),3,IF(AND(AS292=11,AS302=1,AS305=2),2,IF(AND(AS292=11,AS302=2,AS305=1),2,IF(AND(AS292=11,AS302=2,AS305=2),2,IF(AND(AS292=0,AS297=11,AS302=1,AS305=1),2,IF(AND(AS292=0,AS297=11,AS302=1,AS305=2),2,IF(AND(AS292=0,AS297=11,AS302=2,AS305=1),2,IF(AND(AS292=0,AS297=11,AS302=2,AS305=2),2,1))))))))))))</f>
        <v>1</v>
      </c>
      <c r="AS309" s="575"/>
      <c r="AT309" s="1032"/>
      <c r="AU309" s="1032"/>
      <c r="AV309" s="1032"/>
      <c r="AW309" s="287"/>
      <c r="AX309" s="288"/>
    </row>
    <row r="310" spans="1:50" ht="15.75" customHeight="1" x14ac:dyDescent="0.15">
      <c r="A310" s="1295"/>
      <c r="B310" s="1300"/>
      <c r="C310" s="537"/>
      <c r="D310" s="537"/>
      <c r="E310" s="537"/>
      <c r="F310" s="537"/>
      <c r="G310" s="537"/>
      <c r="H310" s="537"/>
      <c r="I310" s="537"/>
      <c r="J310" s="370"/>
      <c r="K310" s="666"/>
      <c r="L310" s="667"/>
      <c r="M310" s="667"/>
      <c r="N310" s="377"/>
      <c r="O310" s="377"/>
      <c r="P310" s="377"/>
      <c r="Q310" s="668" t="s">
        <v>1</v>
      </c>
      <c r="R310" s="467"/>
      <c r="S310" s="1062"/>
      <c r="T310" s="540"/>
      <c r="U310" s="540"/>
      <c r="V310" s="540"/>
      <c r="W310" s="540"/>
      <c r="X310" s="540"/>
      <c r="Y310" s="540"/>
      <c r="Z310" s="540"/>
      <c r="AA310" s="370"/>
      <c r="AB310" s="666"/>
      <c r="AC310" s="667"/>
      <c r="AD310" s="667"/>
      <c r="AE310" s="377"/>
      <c r="AF310" s="377"/>
      <c r="AG310" s="377"/>
      <c r="AH310" s="669" t="s">
        <v>1</v>
      </c>
      <c r="AI310" s="467"/>
      <c r="AJ310" s="1280"/>
      <c r="AK310" s="376"/>
      <c r="AL310" s="666"/>
      <c r="AM310" s="667"/>
      <c r="AN310" s="667"/>
      <c r="AO310" s="377"/>
      <c r="AP310" s="377"/>
      <c r="AQ310" s="377"/>
      <c r="AR310" s="669" t="s">
        <v>1</v>
      </c>
      <c r="AS310" s="467"/>
      <c r="AT310" s="1033"/>
      <c r="AU310" s="1033"/>
      <c r="AV310" s="1033"/>
      <c r="AW310" s="635"/>
      <c r="AX310" s="636"/>
    </row>
    <row r="311" spans="1:50" ht="29.25" customHeight="1" x14ac:dyDescent="0.15">
      <c r="A311" s="1295"/>
      <c r="B311" s="1302" t="s">
        <v>63</v>
      </c>
      <c r="C311" s="1301" t="s">
        <v>813</v>
      </c>
      <c r="D311" s="1293"/>
      <c r="E311" s="1293"/>
      <c r="F311" s="1293"/>
      <c r="G311" s="1293"/>
      <c r="H311" s="1293"/>
      <c r="I311" s="1293"/>
      <c r="J311" s="758" t="str">
        <f>IF(G244="□"," □　非選択"," ■　選択中")</f>
        <v xml:space="preserve"> □　非選択</v>
      </c>
      <c r="K311" s="759"/>
      <c r="L311" s="507"/>
      <c r="M311" s="507"/>
      <c r="N311" s="507"/>
      <c r="O311" s="507"/>
      <c r="P311" s="507"/>
      <c r="Q311" s="582"/>
      <c r="R311" s="764"/>
      <c r="S311" s="1061" t="s">
        <v>63</v>
      </c>
      <c r="T311" s="1372" t="s">
        <v>812</v>
      </c>
      <c r="U311" s="1290"/>
      <c r="V311" s="1290"/>
      <c r="W311" s="1290"/>
      <c r="X311" s="1290"/>
      <c r="Y311" s="1290"/>
      <c r="Z311" s="1291"/>
      <c r="AA311" s="164" t="s">
        <v>2</v>
      </c>
      <c r="AB311" s="586" t="s">
        <v>167</v>
      </c>
      <c r="AC311" s="326"/>
      <c r="AD311" s="326"/>
      <c r="AE311" s="326"/>
      <c r="AF311" s="326"/>
      <c r="AG311" s="326"/>
      <c r="AH311" s="609"/>
      <c r="AI311" s="672"/>
      <c r="AJ311" s="1352" t="s">
        <v>251</v>
      </c>
      <c r="AK311" s="164" t="s">
        <v>3</v>
      </c>
      <c r="AL311" s="586" t="s">
        <v>167</v>
      </c>
      <c r="AM311" s="327"/>
      <c r="AN311" s="169" t="s">
        <v>2</v>
      </c>
      <c r="AO311" s="587" t="s">
        <v>190</v>
      </c>
      <c r="AP311" s="326"/>
      <c r="AQ311" s="326"/>
      <c r="AR311" s="609"/>
      <c r="AS311" s="672"/>
      <c r="AT311" s="514"/>
      <c r="AU311" s="514"/>
      <c r="AV311" s="611"/>
      <c r="AW311" s="638"/>
      <c r="AX311" s="639"/>
    </row>
    <row r="312" spans="1:50" ht="29.25" customHeight="1" x14ac:dyDescent="0.4">
      <c r="A312" s="1295"/>
      <c r="B312" s="1269"/>
      <c r="C312" s="1273"/>
      <c r="D312" s="1273"/>
      <c r="E312" s="1273"/>
      <c r="F312" s="1273"/>
      <c r="G312" s="1273"/>
      <c r="H312" s="1273"/>
      <c r="I312" s="1273"/>
      <c r="J312" s="161" t="s">
        <v>3</v>
      </c>
      <c r="K312" s="640" t="str">
        <f>IF(K13="銀の認定【新規】","取組無し、または添付資料無し（初回のみ　※添付資料ない場合は採点対象外）","取組無し")</f>
        <v>取組無し</v>
      </c>
      <c r="L312" s="641"/>
      <c r="M312" s="662"/>
      <c r="N312" s="765"/>
      <c r="O312" s="765"/>
      <c r="P312" s="765"/>
      <c r="Q312" s="766"/>
      <c r="R312" s="767"/>
      <c r="S312" s="1366"/>
      <c r="T312" s="1266"/>
      <c r="U312" s="1266"/>
      <c r="V312" s="1266"/>
      <c r="W312" s="1266"/>
      <c r="X312" s="1266"/>
      <c r="Y312" s="1266"/>
      <c r="Z312" s="1267"/>
      <c r="AA312" s="161" t="s">
        <v>3</v>
      </c>
      <c r="AB312" s="640" t="str">
        <f>IF(K13="銀の認定【新規】","取組無し、または添付資料無し（初回のみ　※添付資料ない場合は採点対象外）","取組無し")</f>
        <v>取組無し</v>
      </c>
      <c r="AC312" s="641"/>
      <c r="AD312" s="662"/>
      <c r="AE312" s="765"/>
      <c r="AF312" s="765"/>
      <c r="AG312" s="765"/>
      <c r="AH312" s="766"/>
      <c r="AI312" s="768"/>
      <c r="AJ312" s="1353"/>
      <c r="AK312" s="171" t="s">
        <v>3</v>
      </c>
      <c r="AL312" s="644" t="str">
        <f>IF(K13="銀の認定【新規】","取組無し、または添付資料無し（初回のみ　※添付資料ない場合は採点対象外）","取組無し")</f>
        <v>取組無し</v>
      </c>
      <c r="AM312" s="641"/>
      <c r="AN312" s="662"/>
      <c r="AO312" s="765"/>
      <c r="AP312" s="765"/>
      <c r="AQ312" s="765"/>
      <c r="AR312" s="766"/>
      <c r="AS312" s="768"/>
      <c r="AT312" s="1032" t="str">
        <f>IF(G244="□","-",Q329)</f>
        <v>-</v>
      </c>
      <c r="AU312" s="1032" t="str">
        <f>IF(S19="□","",IF(G244="□","-",AH329))</f>
        <v/>
      </c>
      <c r="AV312" s="1032" t="str">
        <f>IF(AJ19="□","",IF(G244="□","-",AR329))</f>
        <v/>
      </c>
      <c r="AW312" s="1238" t="s">
        <v>368</v>
      </c>
      <c r="AX312" s="1239"/>
    </row>
    <row r="313" spans="1:50" ht="18.95" customHeight="1" x14ac:dyDescent="0.4">
      <c r="A313" s="1295"/>
      <c r="B313" s="1269"/>
      <c r="C313" s="1273"/>
      <c r="D313" s="1273"/>
      <c r="E313" s="1273"/>
      <c r="F313" s="1273"/>
      <c r="G313" s="1273"/>
      <c r="H313" s="1273"/>
      <c r="I313" s="1273"/>
      <c r="J313" s="1076" t="s">
        <v>71</v>
      </c>
      <c r="K313" s="1056"/>
      <c r="L313" s="1056"/>
      <c r="N313" s="372"/>
      <c r="O313" s="372"/>
      <c r="P313" s="372"/>
      <c r="Q313" s="373"/>
      <c r="R313" s="275"/>
      <c r="S313" s="1366"/>
      <c r="T313" s="1266"/>
      <c r="U313" s="1266"/>
      <c r="V313" s="1266"/>
      <c r="W313" s="1266"/>
      <c r="X313" s="1266"/>
      <c r="Y313" s="1266"/>
      <c r="Z313" s="1267"/>
      <c r="AA313" s="1056" t="s">
        <v>71</v>
      </c>
      <c r="AB313" s="1056"/>
      <c r="AC313" s="1056"/>
      <c r="AD313" s="48"/>
      <c r="AE313" s="372"/>
      <c r="AF313" s="372"/>
      <c r="AG313" s="372"/>
      <c r="AH313" s="373"/>
      <c r="AI313" s="375"/>
      <c r="AJ313" s="1353"/>
      <c r="AK313" s="1056" t="s">
        <v>71</v>
      </c>
      <c r="AL313" s="1056"/>
      <c r="AM313" s="1056"/>
      <c r="AN313" s="48"/>
      <c r="AO313" s="372"/>
      <c r="AP313" s="372"/>
      <c r="AQ313" s="372"/>
      <c r="AR313" s="373"/>
      <c r="AS313" s="375"/>
      <c r="AT313" s="1032"/>
      <c r="AU313" s="1032"/>
      <c r="AV313" s="1032"/>
      <c r="AW313" s="1220"/>
      <c r="AX313" s="1221"/>
    </row>
    <row r="314" spans="1:50" ht="18.95" customHeight="1" x14ac:dyDescent="0.4">
      <c r="A314" s="1295"/>
      <c r="B314" s="1269"/>
      <c r="C314" s="1273"/>
      <c r="D314" s="1273"/>
      <c r="E314" s="1273"/>
      <c r="F314" s="1273"/>
      <c r="G314" s="1273"/>
      <c r="H314" s="1273"/>
      <c r="I314" s="1273"/>
      <c r="J314" s="156" t="s">
        <v>3</v>
      </c>
      <c r="K314" s="277" t="s">
        <v>107</v>
      </c>
      <c r="L314" s="277"/>
      <c r="N314" s="372"/>
      <c r="O314" s="372"/>
      <c r="P314" s="372"/>
      <c r="Q314" s="373"/>
      <c r="R314" s="476"/>
      <c r="S314" s="1366"/>
      <c r="T314" s="1266"/>
      <c r="U314" s="1266"/>
      <c r="V314" s="1266"/>
      <c r="W314" s="1266"/>
      <c r="X314" s="1266"/>
      <c r="Y314" s="1266"/>
      <c r="Z314" s="1267"/>
      <c r="AA314" s="202" t="s">
        <v>3</v>
      </c>
      <c r="AB314" s="277" t="s">
        <v>107</v>
      </c>
      <c r="AC314" s="277"/>
      <c r="AD314" s="48"/>
      <c r="AE314" s="372"/>
      <c r="AF314" s="372"/>
      <c r="AG314" s="372"/>
      <c r="AH314" s="373"/>
      <c r="AI314" s="477"/>
      <c r="AJ314" s="1353"/>
      <c r="AK314" s="202" t="s">
        <v>3</v>
      </c>
      <c r="AL314" s="277" t="s">
        <v>107</v>
      </c>
      <c r="AM314" s="277"/>
      <c r="AN314" s="48"/>
      <c r="AO314" s="372"/>
      <c r="AP314" s="372"/>
      <c r="AQ314" s="372"/>
      <c r="AR314" s="373"/>
      <c r="AS314" s="477"/>
      <c r="AT314" s="1032"/>
      <c r="AU314" s="1032"/>
      <c r="AV314" s="1032"/>
      <c r="AW314" s="1222"/>
      <c r="AX314" s="1223"/>
    </row>
    <row r="315" spans="1:50" ht="18.95" customHeight="1" x14ac:dyDescent="0.4">
      <c r="A315" s="1295"/>
      <c r="B315" s="1269"/>
      <c r="C315" s="1273"/>
      <c r="D315" s="1273"/>
      <c r="E315" s="1273"/>
      <c r="F315" s="1273"/>
      <c r="G315" s="1273"/>
      <c r="H315" s="1273"/>
      <c r="I315" s="1273"/>
      <c r="J315" s="370"/>
      <c r="K315" s="478" t="s">
        <v>96</v>
      </c>
      <c r="L315" s="277"/>
      <c r="N315" s="372"/>
      <c r="O315" s="372"/>
      <c r="P315" s="372"/>
      <c r="Q315" s="373"/>
      <c r="R315" s="383">
        <f>IF(J314="☑",11,0)</f>
        <v>0</v>
      </c>
      <c r="S315" s="1366"/>
      <c r="T315" s="1266"/>
      <c r="U315" s="1266"/>
      <c r="V315" s="1266"/>
      <c r="W315" s="1266"/>
      <c r="X315" s="1266"/>
      <c r="Y315" s="1266"/>
      <c r="Z315" s="1267"/>
      <c r="AA315" s="376"/>
      <c r="AB315" s="478" t="s">
        <v>96</v>
      </c>
      <c r="AC315" s="277"/>
      <c r="AD315" s="48"/>
      <c r="AE315" s="372"/>
      <c r="AF315" s="372"/>
      <c r="AG315" s="372"/>
      <c r="AH315" s="373"/>
      <c r="AI315" s="383">
        <f>IF(AA314="☑",11,0)</f>
        <v>0</v>
      </c>
      <c r="AJ315" s="1353"/>
      <c r="AK315" s="376"/>
      <c r="AL315" s="478" t="s">
        <v>96</v>
      </c>
      <c r="AM315" s="277"/>
      <c r="AN315" s="48"/>
      <c r="AO315" s="372"/>
      <c r="AP315" s="372"/>
      <c r="AQ315" s="372"/>
      <c r="AR315" s="373"/>
      <c r="AS315" s="383">
        <f>IF(AK314="☑",11,0)</f>
        <v>0</v>
      </c>
      <c r="AT315" s="1032"/>
      <c r="AU315" s="1032"/>
      <c r="AV315" s="1032"/>
      <c r="AW315" s="1222"/>
      <c r="AX315" s="1223"/>
    </row>
    <row r="316" spans="1:50" ht="18.95" customHeight="1" x14ac:dyDescent="0.4">
      <c r="A316" s="1295"/>
      <c r="B316" s="1269"/>
      <c r="C316" s="1273"/>
      <c r="D316" s="1273"/>
      <c r="E316" s="1273"/>
      <c r="F316" s="1273"/>
      <c r="G316" s="1273"/>
      <c r="H316" s="1273"/>
      <c r="I316" s="1273"/>
      <c r="J316" s="370"/>
      <c r="K316" s="202" t="s">
        <v>3</v>
      </c>
      <c r="L316" s="409" t="s">
        <v>104</v>
      </c>
      <c r="M316" s="372"/>
      <c r="N316" s="372"/>
      <c r="O316" s="372"/>
      <c r="P316" s="372"/>
      <c r="Q316" s="373"/>
      <c r="R316" s="663"/>
      <c r="S316" s="1366"/>
      <c r="T316" s="1266"/>
      <c r="U316" s="1266"/>
      <c r="V316" s="1266"/>
      <c r="W316" s="1266"/>
      <c r="X316" s="1266"/>
      <c r="Y316" s="1266"/>
      <c r="Z316" s="1267"/>
      <c r="AA316" s="376"/>
      <c r="AB316" s="202" t="s">
        <v>3</v>
      </c>
      <c r="AC316" s="409" t="s">
        <v>104</v>
      </c>
      <c r="AD316" s="372"/>
      <c r="AE316" s="372"/>
      <c r="AF316" s="372"/>
      <c r="AG316" s="372"/>
      <c r="AH316" s="373"/>
      <c r="AI316" s="663"/>
      <c r="AJ316" s="1353"/>
      <c r="AK316" s="376"/>
      <c r="AL316" s="202" t="s">
        <v>3</v>
      </c>
      <c r="AM316" s="409" t="s">
        <v>104</v>
      </c>
      <c r="AN316" s="372"/>
      <c r="AO316" s="372"/>
      <c r="AP316" s="372"/>
      <c r="AQ316" s="372"/>
      <c r="AR316" s="373"/>
      <c r="AS316" s="663"/>
      <c r="AT316" s="1032"/>
      <c r="AU316" s="1032"/>
      <c r="AV316" s="1032"/>
      <c r="AW316" s="1222"/>
      <c r="AX316" s="1223"/>
    </row>
    <row r="317" spans="1:50" ht="18.95" customHeight="1" x14ac:dyDescent="0.4">
      <c r="A317" s="1295"/>
      <c r="B317" s="1269"/>
      <c r="C317" s="422"/>
      <c r="D317" s="422"/>
      <c r="E317" s="422"/>
      <c r="F317" s="422"/>
      <c r="G317" s="422"/>
      <c r="H317" s="422"/>
      <c r="I317" s="479"/>
      <c r="J317" s="370"/>
      <c r="K317" s="202" t="s">
        <v>3</v>
      </c>
      <c r="L317" s="409" t="s">
        <v>84</v>
      </c>
      <c r="N317" s="372"/>
      <c r="O317" s="372"/>
      <c r="P317" s="372"/>
      <c r="Q317" s="373"/>
      <c r="R317" s="663"/>
      <c r="S317" s="1366"/>
      <c r="T317" s="426"/>
      <c r="U317" s="426"/>
      <c r="V317" s="426"/>
      <c r="W317" s="426"/>
      <c r="X317" s="426"/>
      <c r="Y317" s="426"/>
      <c r="Z317" s="480"/>
      <c r="AA317" s="370"/>
      <c r="AB317" s="202" t="s">
        <v>3</v>
      </c>
      <c r="AC317" s="409" t="s">
        <v>84</v>
      </c>
      <c r="AD317" s="48"/>
      <c r="AE317" s="372"/>
      <c r="AF317" s="372"/>
      <c r="AG317" s="372"/>
      <c r="AH317" s="373"/>
      <c r="AI317" s="663"/>
      <c r="AJ317" s="1353"/>
      <c r="AK317" s="376"/>
      <c r="AL317" s="202" t="s">
        <v>3</v>
      </c>
      <c r="AM317" s="409" t="s">
        <v>84</v>
      </c>
      <c r="AN317" s="48"/>
      <c r="AO317" s="372"/>
      <c r="AP317" s="372"/>
      <c r="AQ317" s="372"/>
      <c r="AR317" s="373"/>
      <c r="AS317" s="663"/>
      <c r="AT317" s="1032"/>
      <c r="AU317" s="1032"/>
      <c r="AV317" s="1032"/>
      <c r="AW317" s="1222"/>
      <c r="AX317" s="1223"/>
    </row>
    <row r="318" spans="1:50" ht="18.95" customHeight="1" x14ac:dyDescent="0.4">
      <c r="A318" s="1295"/>
      <c r="B318" s="1269"/>
      <c r="C318" s="422"/>
      <c r="D318" s="1039" t="s">
        <v>162</v>
      </c>
      <c r="E318" s="1040"/>
      <c r="F318" s="1040"/>
      <c r="G318" s="1040"/>
      <c r="H318" s="1041"/>
      <c r="I318" s="479"/>
      <c r="J318" s="370"/>
      <c r="K318" s="202" t="s">
        <v>3</v>
      </c>
      <c r="L318" s="409" t="s">
        <v>105</v>
      </c>
      <c r="N318" s="372"/>
      <c r="O318" s="372"/>
      <c r="P318" s="372"/>
      <c r="Q318" s="373"/>
      <c r="R318" s="663"/>
      <c r="S318" s="1366"/>
      <c r="T318" s="426"/>
      <c r="U318" s="1039" t="s">
        <v>162</v>
      </c>
      <c r="V318" s="1040"/>
      <c r="W318" s="1040"/>
      <c r="X318" s="1040"/>
      <c r="Y318" s="1041"/>
      <c r="Z318" s="480"/>
      <c r="AA318" s="370"/>
      <c r="AB318" s="202" t="s">
        <v>3</v>
      </c>
      <c r="AC318" s="409" t="s">
        <v>105</v>
      </c>
      <c r="AD318" s="48"/>
      <c r="AE318" s="372"/>
      <c r="AF318" s="372"/>
      <c r="AG318" s="372"/>
      <c r="AH318" s="373"/>
      <c r="AI318" s="663"/>
      <c r="AJ318" s="1353"/>
      <c r="AK318" s="376"/>
      <c r="AL318" s="202" t="s">
        <v>3</v>
      </c>
      <c r="AM318" s="409" t="s">
        <v>105</v>
      </c>
      <c r="AN318" s="48"/>
      <c r="AO318" s="372"/>
      <c r="AP318" s="372"/>
      <c r="AQ318" s="372"/>
      <c r="AR318" s="373"/>
      <c r="AS318" s="663"/>
      <c r="AT318" s="1032"/>
      <c r="AU318" s="1032"/>
      <c r="AV318" s="1032"/>
      <c r="AW318" s="629"/>
      <c r="AX318" s="630"/>
    </row>
    <row r="319" spans="1:50" ht="18.95" customHeight="1" x14ac:dyDescent="0.4">
      <c r="A319" s="1295"/>
      <c r="B319" s="1269"/>
      <c r="C319" s="422"/>
      <c r="D319" s="1042"/>
      <c r="E319" s="1043"/>
      <c r="F319" s="1043"/>
      <c r="G319" s="1043"/>
      <c r="H319" s="1044"/>
      <c r="I319" s="479"/>
      <c r="J319" s="370"/>
      <c r="K319" s="202" t="s">
        <v>3</v>
      </c>
      <c r="L319" s="409" t="s">
        <v>88</v>
      </c>
      <c r="M319" s="46"/>
      <c r="N319" s="372"/>
      <c r="O319" s="372"/>
      <c r="P319" s="372"/>
      <c r="Q319" s="373"/>
      <c r="R319" s="275"/>
      <c r="S319" s="1366"/>
      <c r="T319" s="426"/>
      <c r="U319" s="1042"/>
      <c r="V319" s="1043"/>
      <c r="W319" s="1043"/>
      <c r="X319" s="1043"/>
      <c r="Y319" s="1044"/>
      <c r="Z319" s="480"/>
      <c r="AA319" s="370"/>
      <c r="AB319" s="202" t="s">
        <v>3</v>
      </c>
      <c r="AC319" s="409" t="s">
        <v>88</v>
      </c>
      <c r="AD319" s="46"/>
      <c r="AE319" s="372"/>
      <c r="AF319" s="372"/>
      <c r="AG319" s="372"/>
      <c r="AH319" s="373"/>
      <c r="AI319" s="275"/>
      <c r="AJ319" s="1353"/>
      <c r="AK319" s="376"/>
      <c r="AL319" s="202" t="s">
        <v>3</v>
      </c>
      <c r="AM319" s="409" t="s">
        <v>88</v>
      </c>
      <c r="AN319" s="46"/>
      <c r="AO319" s="372"/>
      <c r="AP319" s="372"/>
      <c r="AQ319" s="372"/>
      <c r="AR319" s="373"/>
      <c r="AS319" s="275"/>
      <c r="AT319" s="1032"/>
      <c r="AU319" s="1032"/>
      <c r="AV319" s="1032"/>
      <c r="AW319" s="1214"/>
      <c r="AX319" s="1215"/>
    </row>
    <row r="320" spans="1:50" ht="18.95" customHeight="1" x14ac:dyDescent="0.4">
      <c r="A320" s="1295"/>
      <c r="B320" s="1269"/>
      <c r="C320" s="492"/>
      <c r="D320" s="1045" t="s">
        <v>157</v>
      </c>
      <c r="E320" s="1046"/>
      <c r="F320" s="1046"/>
      <c r="G320" s="1046"/>
      <c r="H320" s="1047"/>
      <c r="I320" s="422"/>
      <c r="J320" s="370"/>
      <c r="K320" s="202" t="s">
        <v>3</v>
      </c>
      <c r="L320" s="567" t="s">
        <v>92</v>
      </c>
      <c r="M320" s="568"/>
      <c r="N320" s="1243"/>
      <c r="O320" s="1244"/>
      <c r="P320" s="372"/>
      <c r="Q320" s="373"/>
      <c r="R320" s="374"/>
      <c r="S320" s="1366"/>
      <c r="T320" s="493"/>
      <c r="U320" s="1045" t="s">
        <v>157</v>
      </c>
      <c r="V320" s="1046"/>
      <c r="W320" s="1046"/>
      <c r="X320" s="1046"/>
      <c r="Y320" s="1047"/>
      <c r="Z320" s="426"/>
      <c r="AA320" s="370"/>
      <c r="AB320" s="202" t="s">
        <v>3</v>
      </c>
      <c r="AC320" s="567" t="s">
        <v>89</v>
      </c>
      <c r="AD320" s="568"/>
      <c r="AE320" s="1243"/>
      <c r="AF320" s="1244"/>
      <c r="AG320" s="372"/>
      <c r="AH320" s="373"/>
      <c r="AI320" s="374"/>
      <c r="AJ320" s="1353"/>
      <c r="AK320" s="376"/>
      <c r="AL320" s="202" t="s">
        <v>3</v>
      </c>
      <c r="AM320" s="567" t="s">
        <v>89</v>
      </c>
      <c r="AN320" s="568"/>
      <c r="AO320" s="1245"/>
      <c r="AP320" s="1246"/>
      <c r="AQ320" s="372"/>
      <c r="AR320" s="373"/>
      <c r="AS320" s="374"/>
      <c r="AT320" s="1032"/>
      <c r="AU320" s="1032"/>
      <c r="AV320" s="1032"/>
      <c r="AW320" s="1216"/>
      <c r="AX320" s="1215"/>
    </row>
    <row r="321" spans="1:50" ht="18.95" customHeight="1" x14ac:dyDescent="0.4">
      <c r="A321" s="1295"/>
      <c r="B321" s="1269"/>
      <c r="C321" s="432"/>
      <c r="D321" s="1048"/>
      <c r="E321" s="1049"/>
      <c r="F321" s="1049"/>
      <c r="G321" s="1049"/>
      <c r="H321" s="1050"/>
      <c r="I321" s="417"/>
      <c r="J321" s="301" t="s">
        <v>68</v>
      </c>
      <c r="K321" s="148"/>
      <c r="L321" s="398"/>
      <c r="M321" s="398"/>
      <c r="N321" s="148"/>
      <c r="O321" s="372"/>
      <c r="P321" s="517"/>
      <c r="Q321" s="373"/>
      <c r="R321" s="491"/>
      <c r="S321" s="1366"/>
      <c r="T321" s="434"/>
      <c r="U321" s="1048"/>
      <c r="V321" s="1049"/>
      <c r="W321" s="1049"/>
      <c r="X321" s="1049"/>
      <c r="Y321" s="1050"/>
      <c r="Z321" s="421"/>
      <c r="AA321" s="301" t="s">
        <v>68</v>
      </c>
      <c r="AB321" s="148"/>
      <c r="AC321" s="398"/>
      <c r="AD321" s="398"/>
      <c r="AE321" s="148"/>
      <c r="AF321" s="372"/>
      <c r="AG321" s="517"/>
      <c r="AH321" s="373"/>
      <c r="AI321" s="491"/>
      <c r="AJ321" s="1353"/>
      <c r="AK321" s="148" t="s">
        <v>77</v>
      </c>
      <c r="AL321" s="148"/>
      <c r="AM321" s="398"/>
      <c r="AN321" s="398"/>
      <c r="AO321" s="148"/>
      <c r="AP321" s="372"/>
      <c r="AQ321" s="517"/>
      <c r="AR321" s="373"/>
      <c r="AS321" s="491"/>
      <c r="AT321" s="1032"/>
      <c r="AU321" s="1032"/>
      <c r="AV321" s="1032"/>
      <c r="AW321" s="1216"/>
      <c r="AX321" s="1215"/>
    </row>
    <row r="322" spans="1:50" ht="18.95" customHeight="1" x14ac:dyDescent="0.4">
      <c r="A322" s="1295"/>
      <c r="B322" s="1269"/>
      <c r="C322" s="436"/>
      <c r="D322" s="1045" t="s">
        <v>158</v>
      </c>
      <c r="E322" s="1051"/>
      <c r="F322" s="1051"/>
      <c r="G322" s="1051"/>
      <c r="H322" s="1052"/>
      <c r="I322" s="422"/>
      <c r="J322" s="156" t="s">
        <v>3</v>
      </c>
      <c r="K322" s="409" t="s">
        <v>66</v>
      </c>
      <c r="L322" s="984"/>
      <c r="M322" s="410"/>
      <c r="N322" s="372"/>
      <c r="O322" s="372"/>
      <c r="P322" s="46"/>
      <c r="Q322" s="373"/>
      <c r="R322" s="412">
        <f>IF(R315=0,99,IF(AND(J322="☑",J323="☑"),99,IF(AND(J322="□",J323="□"),99,IF(J322="☑",1,2))))</f>
        <v>99</v>
      </c>
      <c r="S322" s="1366"/>
      <c r="T322" s="438"/>
      <c r="U322" s="1045" t="s">
        <v>158</v>
      </c>
      <c r="V322" s="1051"/>
      <c r="W322" s="1051"/>
      <c r="X322" s="1051"/>
      <c r="Y322" s="1052"/>
      <c r="Z322" s="426"/>
      <c r="AA322" s="156" t="s">
        <v>2</v>
      </c>
      <c r="AB322" s="409" t="s">
        <v>66</v>
      </c>
      <c r="AC322" s="984"/>
      <c r="AD322" s="410"/>
      <c r="AE322" s="372"/>
      <c r="AF322" s="372"/>
      <c r="AG322" s="46"/>
      <c r="AH322" s="373"/>
      <c r="AI322" s="412">
        <f>IF(AI315=0,99,IF(AND(AA322="☑",AA323="☑"),99,IF(AND(AA322="□",AA323="□"),99,IF(AA322="☑",1,2))))</f>
        <v>99</v>
      </c>
      <c r="AJ322" s="1353"/>
      <c r="AK322" s="202" t="s">
        <v>2</v>
      </c>
      <c r="AL322" s="409" t="s">
        <v>66</v>
      </c>
      <c r="AM322" s="984"/>
      <c r="AN322" s="410"/>
      <c r="AO322" s="372"/>
      <c r="AP322" s="372"/>
      <c r="AQ322" s="46"/>
      <c r="AR322" s="373"/>
      <c r="AS322" s="412">
        <f>IF(AS315=0,99,IF(AND(AK322="☑",AK323="☑"),99,IF(AND(AK322="□",AK323="□"),99,IF(AK322="☑",1,2))))</f>
        <v>99</v>
      </c>
      <c r="AT322" s="1032"/>
      <c r="AU322" s="1032"/>
      <c r="AV322" s="1032"/>
      <c r="AW322" s="1216"/>
      <c r="AX322" s="1215"/>
    </row>
    <row r="323" spans="1:50" ht="18.95" customHeight="1" x14ac:dyDescent="0.4">
      <c r="A323" s="1295"/>
      <c r="B323" s="1269"/>
      <c r="C323" s="432"/>
      <c r="D323" s="1053"/>
      <c r="E323" s="1054"/>
      <c r="F323" s="1054"/>
      <c r="G323" s="1054"/>
      <c r="H323" s="1055"/>
      <c r="I323" s="422"/>
      <c r="J323" s="156" t="s">
        <v>3</v>
      </c>
      <c r="K323" s="397" t="s">
        <v>67</v>
      </c>
      <c r="L323" s="985"/>
      <c r="M323" s="398"/>
      <c r="N323" s="46"/>
      <c r="O323" s="372"/>
      <c r="P323" s="372"/>
      <c r="Q323" s="373"/>
      <c r="R323" s="491"/>
      <c r="S323" s="1366"/>
      <c r="T323" s="434"/>
      <c r="U323" s="1053"/>
      <c r="V323" s="1054"/>
      <c r="W323" s="1054"/>
      <c r="X323" s="1054"/>
      <c r="Y323" s="1055"/>
      <c r="Z323" s="426"/>
      <c r="AA323" s="156" t="s">
        <v>3</v>
      </c>
      <c r="AB323" s="397" t="s">
        <v>67</v>
      </c>
      <c r="AC323" s="985"/>
      <c r="AD323" s="398"/>
      <c r="AE323" s="46"/>
      <c r="AF323" s="372"/>
      <c r="AG323" s="372"/>
      <c r="AH323" s="373"/>
      <c r="AI323" s="491"/>
      <c r="AJ323" s="1353"/>
      <c r="AK323" s="202" t="s">
        <v>3</v>
      </c>
      <c r="AL323" s="397" t="s">
        <v>67</v>
      </c>
      <c r="AM323" s="985"/>
      <c r="AN323" s="398"/>
      <c r="AO323" s="46"/>
      <c r="AP323" s="372"/>
      <c r="AQ323" s="372"/>
      <c r="AR323" s="373"/>
      <c r="AS323" s="491"/>
      <c r="AT323" s="1032"/>
      <c r="AU323" s="1032"/>
      <c r="AV323" s="1032"/>
      <c r="AW323" s="1216"/>
      <c r="AX323" s="1215"/>
    </row>
    <row r="324" spans="1:50" ht="18.95" customHeight="1" x14ac:dyDescent="0.15">
      <c r="A324" s="1295"/>
      <c r="B324" s="1269"/>
      <c r="C324" s="436"/>
      <c r="D324" s="422"/>
      <c r="E324" s="422"/>
      <c r="F324" s="422"/>
      <c r="G324" s="422"/>
      <c r="H324" s="422"/>
      <c r="I324" s="422"/>
      <c r="J324" s="301" t="s">
        <v>1069</v>
      </c>
      <c r="K324" s="148"/>
      <c r="L324" s="377"/>
      <c r="M324" s="148"/>
      <c r="N324" s="372"/>
      <c r="O324" s="570"/>
      <c r="P324" s="372"/>
      <c r="Q324" s="373"/>
      <c r="R324" s="491"/>
      <c r="S324" s="1366"/>
      <c r="T324" s="438"/>
      <c r="U324" s="426"/>
      <c r="V324" s="426"/>
      <c r="W324" s="426"/>
      <c r="X324" s="426"/>
      <c r="Y324" s="426"/>
      <c r="Z324" s="426"/>
      <c r="AA324" s="301" t="s">
        <v>222</v>
      </c>
      <c r="AB324" s="148"/>
      <c r="AC324" s="377"/>
      <c r="AD324" s="148"/>
      <c r="AE324" s="372"/>
      <c r="AF324" s="986" t="str">
        <f>IF(AF325="","",IFERROR(IF(DATEDIF(AF325,$K$14,"M")&lt;6,"レポート記入日から6ヵ月未満になっていませんか？",""),""))</f>
        <v/>
      </c>
      <c r="AG324" s="372"/>
      <c r="AH324" s="373"/>
      <c r="AI324" s="491"/>
      <c r="AJ324" s="1353"/>
      <c r="AK324" s="148" t="s">
        <v>222</v>
      </c>
      <c r="AL324" s="148"/>
      <c r="AM324" s="377"/>
      <c r="AN324" s="148"/>
      <c r="AO324" s="372"/>
      <c r="AP324" s="424" t="str">
        <f>IF(AP325="","",IFERROR(IF(DATEDIF(AP325,$K$14,"M")&lt;6,"レポート記入日から6ヵ月未満になっていませんか？",""),""))</f>
        <v/>
      </c>
      <c r="AQ324" s="372"/>
      <c r="AR324" s="373"/>
      <c r="AS324" s="491"/>
      <c r="AT324" s="1032"/>
      <c r="AU324" s="1032"/>
      <c r="AV324" s="1032"/>
      <c r="AW324" s="1216"/>
      <c r="AX324" s="1215"/>
    </row>
    <row r="325" spans="1:50" ht="18.95" customHeight="1" x14ac:dyDescent="0.4">
      <c r="A325" s="1295"/>
      <c r="B325" s="1269"/>
      <c r="C325" s="615"/>
      <c r="D325" s="422"/>
      <c r="E325" s="422"/>
      <c r="F325" s="422"/>
      <c r="G325" s="422"/>
      <c r="H325" s="422"/>
      <c r="I325" s="422"/>
      <c r="J325" s="156" t="s">
        <v>3</v>
      </c>
      <c r="K325" s="428" t="s">
        <v>735</v>
      </c>
      <c r="L325" s="303"/>
      <c r="M325" s="303"/>
      <c r="N325" s="429" t="s">
        <v>72</v>
      </c>
      <c r="O325" s="192"/>
      <c r="P325" s="372"/>
      <c r="Q325" s="373"/>
      <c r="R325" s="412">
        <f>IF(R315=0,99,IF(AND(J325="☑",J326="☑"),99,IF(AND(J325="□",J326="□"),99,IF(J325="☑",1,3))))</f>
        <v>99</v>
      </c>
      <c r="S325" s="1366"/>
      <c r="T325" s="616"/>
      <c r="U325" s="426"/>
      <c r="V325" s="426"/>
      <c r="W325" s="426"/>
      <c r="X325" s="426"/>
      <c r="Y325" s="426"/>
      <c r="Z325" s="426"/>
      <c r="AA325" s="156" t="s">
        <v>2</v>
      </c>
      <c r="AB325" s="428" t="s">
        <v>765</v>
      </c>
      <c r="AC325" s="303"/>
      <c r="AD325" s="303"/>
      <c r="AE325" s="429" t="s">
        <v>72</v>
      </c>
      <c r="AF325" s="192"/>
      <c r="AG325" s="372"/>
      <c r="AH325" s="373"/>
      <c r="AI325" s="412">
        <f>IF(AI315=0,99,IF(AND(AA325="☑",AA326="☑"),99,IF(AND(AA325="□",AA326="□"),99,IF(AA325="☑",1,3))))</f>
        <v>99</v>
      </c>
      <c r="AJ325" s="1353"/>
      <c r="AK325" s="202" t="s">
        <v>2</v>
      </c>
      <c r="AL325" s="428" t="s">
        <v>732</v>
      </c>
      <c r="AM325" s="303"/>
      <c r="AN325" s="303"/>
      <c r="AO325" s="429" t="s">
        <v>72</v>
      </c>
      <c r="AP325" s="192"/>
      <c r="AQ325" s="372"/>
      <c r="AR325" s="373"/>
      <c r="AS325" s="412">
        <f>IF(AS315=0,99,IF(AND(AK325="☑",AK326="☑"),99,IF(AND(AK325="□",AK326="□"),99,IF(AK325="☑",1,3))))</f>
        <v>99</v>
      </c>
      <c r="AT325" s="1032"/>
      <c r="AU325" s="1032"/>
      <c r="AV325" s="1032"/>
      <c r="AW325" s="1216"/>
      <c r="AX325" s="1215"/>
    </row>
    <row r="326" spans="1:50" ht="18.95" customHeight="1" x14ac:dyDescent="0.4">
      <c r="A326" s="1295"/>
      <c r="B326" s="1269"/>
      <c r="C326" s="987"/>
      <c r="D326" s="987"/>
      <c r="E326" s="987"/>
      <c r="F326" s="987"/>
      <c r="G326" s="987"/>
      <c r="H326" s="987"/>
      <c r="I326" s="987"/>
      <c r="J326" s="156" t="s">
        <v>3</v>
      </c>
      <c r="K326" s="428" t="s">
        <v>734</v>
      </c>
      <c r="L326" s="303"/>
      <c r="M326" s="303"/>
      <c r="N326" s="494" t="s">
        <v>1070</v>
      </c>
      <c r="O326" s="148"/>
      <c r="P326" s="372"/>
      <c r="Q326" s="373"/>
      <c r="R326" s="275"/>
      <c r="S326" s="1366"/>
      <c r="T326" s="988"/>
      <c r="U326" s="988"/>
      <c r="V326" s="988"/>
      <c r="W326" s="988"/>
      <c r="X326" s="988"/>
      <c r="Y326" s="988"/>
      <c r="Z326" s="988"/>
      <c r="AA326" s="156" t="s">
        <v>3</v>
      </c>
      <c r="AB326" s="428" t="s">
        <v>766</v>
      </c>
      <c r="AC326" s="303"/>
      <c r="AD326" s="303"/>
      <c r="AE326" s="435" t="s">
        <v>166</v>
      </c>
      <c r="AF326" s="148"/>
      <c r="AG326" s="372"/>
      <c r="AH326" s="373"/>
      <c r="AI326" s="375"/>
      <c r="AJ326" s="1353"/>
      <c r="AK326" s="202" t="s">
        <v>3</v>
      </c>
      <c r="AL326" s="428" t="s">
        <v>870</v>
      </c>
      <c r="AM326" s="303"/>
      <c r="AN326" s="303"/>
      <c r="AO326" s="435" t="s">
        <v>166</v>
      </c>
      <c r="AP326" s="148"/>
      <c r="AQ326" s="372"/>
      <c r="AR326" s="373"/>
      <c r="AS326" s="375"/>
      <c r="AT326" s="1032"/>
      <c r="AU326" s="1032"/>
      <c r="AV326" s="1032"/>
      <c r="AW326" s="1216"/>
      <c r="AX326" s="1215"/>
    </row>
    <row r="327" spans="1:50" ht="11.45" customHeight="1" x14ac:dyDescent="0.4">
      <c r="A327" s="1295"/>
      <c r="B327" s="1269"/>
      <c r="C327" s="987"/>
      <c r="D327" s="987"/>
      <c r="E327" s="987"/>
      <c r="F327" s="987"/>
      <c r="G327" s="987"/>
      <c r="H327" s="987"/>
      <c r="I327" s="987"/>
      <c r="J327" s="370"/>
      <c r="K327" s="428"/>
      <c r="L327" s="303"/>
      <c r="M327" s="303"/>
      <c r="N327" s="148"/>
      <c r="O327" s="304"/>
      <c r="P327" s="372"/>
      <c r="Q327" s="373"/>
      <c r="R327" s="275"/>
      <c r="S327" s="1366"/>
      <c r="T327" s="988"/>
      <c r="U327" s="988"/>
      <c r="V327" s="988"/>
      <c r="W327" s="988"/>
      <c r="X327" s="988"/>
      <c r="Y327" s="988"/>
      <c r="Z327" s="988"/>
      <c r="AA327" s="370"/>
      <c r="AB327" s="428"/>
      <c r="AC327" s="303"/>
      <c r="AD327" s="303"/>
      <c r="AE327" s="148"/>
      <c r="AF327" s="304"/>
      <c r="AG327" s="372"/>
      <c r="AH327" s="373"/>
      <c r="AI327" s="375"/>
      <c r="AJ327" s="1353"/>
      <c r="AK327" s="376"/>
      <c r="AL327" s="428"/>
      <c r="AM327" s="303"/>
      <c r="AN327" s="303"/>
      <c r="AO327" s="148"/>
      <c r="AP327" s="304"/>
      <c r="AQ327" s="372"/>
      <c r="AR327" s="373"/>
      <c r="AS327" s="375"/>
      <c r="AT327" s="1032"/>
      <c r="AU327" s="1032"/>
      <c r="AV327" s="1032"/>
      <c r="AW327" s="1216"/>
      <c r="AX327" s="1215"/>
    </row>
    <row r="328" spans="1:50" ht="18.95" customHeight="1" x14ac:dyDescent="0.3">
      <c r="A328" s="1295"/>
      <c r="B328" s="1269"/>
      <c r="C328" s="987"/>
      <c r="D328" s="987"/>
      <c r="E328" s="987"/>
      <c r="F328" s="987"/>
      <c r="G328" s="987"/>
      <c r="H328" s="987"/>
      <c r="I328" s="987"/>
      <c r="J328" s="439" t="s">
        <v>73</v>
      </c>
      <c r="K328" s="646"/>
      <c r="L328" s="302"/>
      <c r="M328" s="303"/>
      <c r="N328" s="148"/>
      <c r="O328" s="304"/>
      <c r="P328" s="304"/>
      <c r="Q328" s="305" t="str">
        <f>IF(ISNUMBER(Q329),"","必要項目が正しく選択されていません")</f>
        <v/>
      </c>
      <c r="R328" s="572"/>
      <c r="S328" s="1366"/>
      <c r="T328" s="988"/>
      <c r="U328" s="988"/>
      <c r="V328" s="988"/>
      <c r="W328" s="988"/>
      <c r="X328" s="988"/>
      <c r="Y328" s="988"/>
      <c r="Z328" s="988"/>
      <c r="AA328" s="439" t="s">
        <v>204</v>
      </c>
      <c r="AB328" s="646"/>
      <c r="AC328" s="302"/>
      <c r="AD328" s="303"/>
      <c r="AE328" s="148"/>
      <c r="AF328" s="304"/>
      <c r="AG328" s="304"/>
      <c r="AH328" s="305" t="str">
        <f>IF(ISNUMBER(AH329),"","必要項目が正しく選択されていません")</f>
        <v/>
      </c>
      <c r="AI328" s="573"/>
      <c r="AJ328" s="1353"/>
      <c r="AK328" s="441" t="s">
        <v>73</v>
      </c>
      <c r="AL328" s="646"/>
      <c r="AM328" s="302"/>
      <c r="AN328" s="303"/>
      <c r="AO328" s="148"/>
      <c r="AP328" s="304"/>
      <c r="AQ328" s="304"/>
      <c r="AR328" s="305" t="str">
        <f>IF(ISNUMBER(AR329),"","必要項目が正しく選択されていません")</f>
        <v/>
      </c>
      <c r="AS328" s="573"/>
      <c r="AT328" s="1032"/>
      <c r="AU328" s="1032"/>
      <c r="AV328" s="1032"/>
      <c r="AW328" s="1216"/>
      <c r="AX328" s="1215"/>
    </row>
    <row r="329" spans="1:50" ht="36.950000000000003" customHeight="1" x14ac:dyDescent="0.25">
      <c r="A329" s="1295"/>
      <c r="B329" s="1269"/>
      <c r="C329" s="987"/>
      <c r="D329" s="987"/>
      <c r="E329" s="987"/>
      <c r="F329" s="987"/>
      <c r="G329" s="987"/>
      <c r="H329" s="987"/>
      <c r="I329" s="987"/>
      <c r="J329" s="370"/>
      <c r="K329" s="1020"/>
      <c r="L329" s="1020"/>
      <c r="M329" s="1020"/>
      <c r="N329" s="1020"/>
      <c r="O329" s="1020"/>
      <c r="P329" s="304"/>
      <c r="Q329" s="445">
        <f>IF(J312="☑",1,IF(AND(R315=11,OR(R322=99,R325=99)),"error",IF(AND(R315=11,R322=1,R325=1),3,IF(AND(R315=11,R322=1,R325=2),2,IF(AND(R315=11,R322=2,R325=1),2,IF(AND(R315=11,R322=2,R325=2),2,1))))))</f>
        <v>1</v>
      </c>
      <c r="R329" s="575"/>
      <c r="S329" s="1366"/>
      <c r="T329" s="988"/>
      <c r="U329" s="988"/>
      <c r="V329" s="988"/>
      <c r="W329" s="988"/>
      <c r="X329" s="988"/>
      <c r="Y329" s="988"/>
      <c r="Z329" s="988"/>
      <c r="AA329" s="370"/>
      <c r="AB329" s="1020"/>
      <c r="AC329" s="1020"/>
      <c r="AD329" s="1020"/>
      <c r="AE329" s="1020"/>
      <c r="AF329" s="1020"/>
      <c r="AG329" s="304"/>
      <c r="AH329" s="309">
        <f>IF(AA311="☑",Q329,IF(AA312="☑",1,IF(AND(AI315=11,OR(AI322=99,AI325=99)),"error",IF(AND(AI315=11,AI322=1,AI325=1),3,IF(AND(AI315=11,AI322=1,AI325=2),2,IF(AND(AI315=11,AI322=2,AI325=1),2,IF(AND(AI315=11,AI322=2,AI325=2),2,1)))))))</f>
        <v>1</v>
      </c>
      <c r="AI329" s="575"/>
      <c r="AJ329" s="1353"/>
      <c r="AK329" s="376"/>
      <c r="AL329" s="1020"/>
      <c r="AM329" s="1020"/>
      <c r="AN329" s="1020"/>
      <c r="AO329" s="1020"/>
      <c r="AP329" s="1020"/>
      <c r="AQ329" s="304"/>
      <c r="AR329" s="309">
        <f>IF(AK311="☑",Q329,IF(AN311="☑",AH329,IF(AK312="☑",1,IF(AND(AS315=11,OR(AS322=99,AS325=99)),"error",IF(AND(AS315=11,AS322=1,AS325=1),3,IF(AND(AS315=11,AS322=1,AS325=2),2,IF(AND(AS315=11,AS322=2,AS325=1),2,IF(AND(AS315=11,AS322=2,AS325=2),2,1))))))))</f>
        <v>1</v>
      </c>
      <c r="AS329" s="575"/>
      <c r="AT329" s="1032"/>
      <c r="AU329" s="1032"/>
      <c r="AV329" s="1032"/>
      <c r="AW329" s="287"/>
      <c r="AX329" s="288"/>
    </row>
    <row r="330" spans="1:50" ht="15.75" customHeight="1" thickBot="1" x14ac:dyDescent="0.2">
      <c r="A330" s="1296"/>
      <c r="B330" s="1297"/>
      <c r="C330" s="769"/>
      <c r="D330" s="769"/>
      <c r="E330" s="769"/>
      <c r="F330" s="769"/>
      <c r="G330" s="769"/>
      <c r="H330" s="769"/>
      <c r="I330" s="769"/>
      <c r="J330" s="647"/>
      <c r="K330" s="648"/>
      <c r="L330" s="649"/>
      <c r="M330" s="452"/>
      <c r="N330" s="452"/>
      <c r="O330" s="452"/>
      <c r="P330" s="452"/>
      <c r="Q330" s="352" t="s">
        <v>1</v>
      </c>
      <c r="R330" s="454"/>
      <c r="S330" s="1377"/>
      <c r="T330" s="770"/>
      <c r="U330" s="770"/>
      <c r="V330" s="770"/>
      <c r="W330" s="770"/>
      <c r="X330" s="770"/>
      <c r="Y330" s="770"/>
      <c r="Z330" s="770"/>
      <c r="AA330" s="647"/>
      <c r="AB330" s="648"/>
      <c r="AC330" s="649"/>
      <c r="AD330" s="452"/>
      <c r="AE330" s="452"/>
      <c r="AF330" s="452"/>
      <c r="AG330" s="452"/>
      <c r="AH330" s="356" t="s">
        <v>1</v>
      </c>
      <c r="AI330" s="454"/>
      <c r="AJ330" s="1354"/>
      <c r="AK330" s="650"/>
      <c r="AL330" s="648"/>
      <c r="AM330" s="649"/>
      <c r="AN330" s="452"/>
      <c r="AO330" s="452"/>
      <c r="AP330" s="452"/>
      <c r="AQ330" s="452"/>
      <c r="AR330" s="356" t="s">
        <v>1</v>
      </c>
      <c r="AS330" s="454"/>
      <c r="AT330" s="1235"/>
      <c r="AU330" s="1235"/>
      <c r="AV330" s="1235"/>
      <c r="AW330" s="651"/>
      <c r="AX330" s="652"/>
    </row>
    <row r="331" spans="1:50" ht="29.25" customHeight="1" x14ac:dyDescent="0.15">
      <c r="A331" s="653"/>
      <c r="B331" s="1268" t="s">
        <v>62</v>
      </c>
      <c r="C331" s="1090" t="s">
        <v>863</v>
      </c>
      <c r="D331" s="1303"/>
      <c r="E331" s="1303"/>
      <c r="F331" s="1303"/>
      <c r="G331" s="1303"/>
      <c r="H331" s="1303"/>
      <c r="I331" s="1304"/>
      <c r="J331" s="741" t="str">
        <f>IF(K244="□"," □　非選択"," ■　選択中")</f>
        <v xml:space="preserve"> □　非選択</v>
      </c>
      <c r="K331" s="771"/>
      <c r="L331" s="459"/>
      <c r="M331" s="459"/>
      <c r="N331" s="459"/>
      <c r="O331" s="459"/>
      <c r="P331" s="459"/>
      <c r="Q331" s="656"/>
      <c r="R331" s="743" t="s">
        <v>777</v>
      </c>
      <c r="S331" s="1365" t="s">
        <v>62</v>
      </c>
      <c r="T331" s="1085" t="s">
        <v>863</v>
      </c>
      <c r="U331" s="1368"/>
      <c r="V331" s="1368"/>
      <c r="W331" s="1368"/>
      <c r="X331" s="1368"/>
      <c r="Y331" s="1368"/>
      <c r="Z331" s="1369"/>
      <c r="AA331" s="165" t="s">
        <v>2</v>
      </c>
      <c r="AB331" s="362" t="s">
        <v>167</v>
      </c>
      <c r="AC331" s="258"/>
      <c r="AD331" s="258"/>
      <c r="AE331" s="258"/>
      <c r="AF331" s="258"/>
      <c r="AG331" s="258"/>
      <c r="AH331" s="462"/>
      <c r="AI331" s="461"/>
      <c r="AJ331" s="1279" t="s">
        <v>250</v>
      </c>
      <c r="AK331" s="165" t="s">
        <v>3</v>
      </c>
      <c r="AL331" s="362" t="s">
        <v>167</v>
      </c>
      <c r="AM331" s="259"/>
      <c r="AN331" s="170" t="s">
        <v>2</v>
      </c>
      <c r="AO331" s="364" t="s">
        <v>190</v>
      </c>
      <c r="AP331" s="258"/>
      <c r="AQ331" s="258"/>
      <c r="AR331" s="462"/>
      <c r="AS331" s="772"/>
      <c r="AT331" s="658"/>
      <c r="AU331" s="658"/>
      <c r="AV331" s="659"/>
      <c r="AW331" s="660"/>
      <c r="AX331" s="661"/>
    </row>
    <row r="332" spans="1:50" ht="29.25" customHeight="1" x14ac:dyDescent="0.4">
      <c r="A332" s="1295" t="s">
        <v>850</v>
      </c>
      <c r="B332" s="1269"/>
      <c r="C332" s="1305"/>
      <c r="D332" s="1305"/>
      <c r="E332" s="1305"/>
      <c r="F332" s="1305"/>
      <c r="G332" s="1305"/>
      <c r="H332" s="1305"/>
      <c r="I332" s="1306"/>
      <c r="J332" s="161" t="s">
        <v>3</v>
      </c>
      <c r="K332" s="640" t="str">
        <f>IF(K13="銀の認定【新規】","取組無し、または添付資料無し（初回のみ　※添付資料ない場合は採点対象外）","取組無し")</f>
        <v>取組無し</v>
      </c>
      <c r="L332" s="641"/>
      <c r="M332" s="662"/>
      <c r="N332" s="134"/>
      <c r="O332" s="134"/>
      <c r="P332" s="134"/>
      <c r="Q332" s="773"/>
      <c r="R332" s="275">
        <f>Q351+Q379</f>
        <v>2</v>
      </c>
      <c r="S332" s="1366"/>
      <c r="T332" s="1370"/>
      <c r="U332" s="1370"/>
      <c r="V332" s="1370"/>
      <c r="W332" s="1370"/>
      <c r="X332" s="1370"/>
      <c r="Y332" s="1370"/>
      <c r="Z332" s="1371"/>
      <c r="AA332" s="161" t="s">
        <v>3</v>
      </c>
      <c r="AB332" s="640" t="str">
        <f>IF(K13="銀の認定【新規】","取組無し、または添付資料無し（初回のみ　※添付資料ない場合は採点対象外）","取組無し")</f>
        <v>取組無し</v>
      </c>
      <c r="AC332" s="641"/>
      <c r="AD332" s="662"/>
      <c r="AE332" s="134"/>
      <c r="AF332" s="134"/>
      <c r="AG332" s="134"/>
      <c r="AH332" s="773"/>
      <c r="AI332" s="774"/>
      <c r="AJ332" s="1350"/>
      <c r="AK332" s="171" t="s">
        <v>3</v>
      </c>
      <c r="AL332" s="644" t="str">
        <f>IF(K13="銀の認定【新規】","取組無し、または添付資料無し（初回のみ　※添付資料ない場合は採点対象外）","取組無し")</f>
        <v>取組無し</v>
      </c>
      <c r="AM332" s="641"/>
      <c r="AN332" s="662"/>
      <c r="AO332" s="134"/>
      <c r="AP332" s="134"/>
      <c r="AQ332" s="134"/>
      <c r="AR332" s="773"/>
      <c r="AS332" s="774"/>
      <c r="AT332" s="1032" t="str">
        <f>IF(K244="□","-",Q351)</f>
        <v>-</v>
      </c>
      <c r="AU332" s="1032" t="str">
        <f>IF(S19="□","",IF(K244="□","-",AH351))</f>
        <v/>
      </c>
      <c r="AV332" s="1032" t="str">
        <f>IF(AJ19="□","",IF(K244="□","-",AR351))</f>
        <v/>
      </c>
      <c r="AW332" s="1238" t="s">
        <v>368</v>
      </c>
      <c r="AX332" s="1239"/>
    </row>
    <row r="333" spans="1:50" ht="19.5" customHeight="1" x14ac:dyDescent="0.4">
      <c r="A333" s="1295"/>
      <c r="B333" s="1269"/>
      <c r="C333" s="1305"/>
      <c r="D333" s="1305"/>
      <c r="E333" s="1305"/>
      <c r="F333" s="1305"/>
      <c r="G333" s="1305"/>
      <c r="H333" s="1305"/>
      <c r="I333" s="1306"/>
      <c r="J333" s="1076" t="s">
        <v>71</v>
      </c>
      <c r="K333" s="1056"/>
      <c r="L333" s="1056"/>
      <c r="N333" s="372"/>
      <c r="O333" s="372"/>
      <c r="P333" s="372"/>
      <c r="Q333" s="373"/>
      <c r="R333" s="775"/>
      <c r="S333" s="1366"/>
      <c r="T333" s="1370"/>
      <c r="U333" s="1370"/>
      <c r="V333" s="1370"/>
      <c r="W333" s="1370"/>
      <c r="X333" s="1370"/>
      <c r="Y333" s="1370"/>
      <c r="Z333" s="1371"/>
      <c r="AA333" s="1076" t="s">
        <v>71</v>
      </c>
      <c r="AB333" s="1056"/>
      <c r="AC333" s="1056"/>
      <c r="AD333" s="48"/>
      <c r="AE333" s="372"/>
      <c r="AF333" s="372"/>
      <c r="AG333" s="372"/>
      <c r="AH333" s="373"/>
      <c r="AI333" s="774"/>
      <c r="AJ333" s="1350"/>
      <c r="AK333" s="1056" t="s">
        <v>71</v>
      </c>
      <c r="AL333" s="1056"/>
      <c r="AM333" s="1056"/>
      <c r="AN333" s="48"/>
      <c r="AO333" s="372"/>
      <c r="AP333" s="372"/>
      <c r="AQ333" s="372"/>
      <c r="AR333" s="373"/>
      <c r="AS333" s="774"/>
      <c r="AT333" s="1032"/>
      <c r="AU333" s="1032"/>
      <c r="AV333" s="1032"/>
      <c r="AW333" s="1220"/>
      <c r="AX333" s="1221"/>
    </row>
    <row r="334" spans="1:50" ht="19.5" customHeight="1" x14ac:dyDescent="0.4">
      <c r="A334" s="1295"/>
      <c r="B334" s="1269"/>
      <c r="C334" s="1305"/>
      <c r="D334" s="1305"/>
      <c r="E334" s="1305"/>
      <c r="F334" s="1305"/>
      <c r="G334" s="1305"/>
      <c r="H334" s="1305"/>
      <c r="I334" s="1306"/>
      <c r="J334" s="156" t="s">
        <v>3</v>
      </c>
      <c r="K334" s="277" t="s">
        <v>91</v>
      </c>
      <c r="L334" s="277"/>
      <c r="N334" s="372"/>
      <c r="O334" s="372"/>
      <c r="P334" s="372"/>
      <c r="Q334" s="776"/>
      <c r="R334" s="777">
        <f>IF(J334="□",0,IF(AND(J334="☑",K336="□",K337="□",K338="□",K339="□",K340="☑",K341="□"),12,11))</f>
        <v>0</v>
      </c>
      <c r="S334" s="1366"/>
      <c r="T334" s="1370"/>
      <c r="U334" s="1370"/>
      <c r="V334" s="1370"/>
      <c r="W334" s="1370"/>
      <c r="X334" s="1370"/>
      <c r="Y334" s="1370"/>
      <c r="Z334" s="1371"/>
      <c r="AA334" s="156" t="s">
        <v>3</v>
      </c>
      <c r="AB334" s="277" t="s">
        <v>91</v>
      </c>
      <c r="AC334" s="277"/>
      <c r="AD334" s="48"/>
      <c r="AE334" s="372"/>
      <c r="AF334" s="372"/>
      <c r="AG334" s="372"/>
      <c r="AH334" s="776"/>
      <c r="AI334" s="777">
        <f>IF(AA334="□",0,IF(AND(AA334="☑",AB336="□",AB337="□",AB338="□",AB339="□",AB340="☑",AB341="□"),12,11))</f>
        <v>0</v>
      </c>
      <c r="AJ334" s="1350"/>
      <c r="AK334" s="202" t="s">
        <v>3</v>
      </c>
      <c r="AL334" s="277" t="s">
        <v>91</v>
      </c>
      <c r="AM334" s="277"/>
      <c r="AN334" s="48"/>
      <c r="AO334" s="372"/>
      <c r="AP334" s="372"/>
      <c r="AQ334" s="372"/>
      <c r="AR334" s="776"/>
      <c r="AS334" s="777">
        <f>IF(AK334="□",0,IF(AND(AK334="☑",AL336="□",AL337="□",AL338="□",AL339="□",AL340="☑",AL341="□"),12,11))</f>
        <v>0</v>
      </c>
      <c r="AT334" s="1032"/>
      <c r="AU334" s="1032"/>
      <c r="AV334" s="1032"/>
      <c r="AW334" s="1222"/>
      <c r="AX334" s="1223"/>
    </row>
    <row r="335" spans="1:50" ht="19.5" customHeight="1" x14ac:dyDescent="0.4">
      <c r="A335" s="1295"/>
      <c r="B335" s="1269"/>
      <c r="C335" s="1305"/>
      <c r="D335" s="1305"/>
      <c r="E335" s="1305"/>
      <c r="F335" s="1305"/>
      <c r="G335" s="1305"/>
      <c r="H335" s="1305"/>
      <c r="I335" s="1306"/>
      <c r="J335" s="778"/>
      <c r="K335" s="474" t="s">
        <v>96</v>
      </c>
      <c r="L335" s="277"/>
      <c r="N335" s="372"/>
      <c r="O335" s="475"/>
      <c r="P335" s="372"/>
      <c r="Q335" s="373"/>
      <c r="R335" s="775"/>
      <c r="S335" s="1366"/>
      <c r="T335" s="1370"/>
      <c r="U335" s="1370"/>
      <c r="V335" s="1370"/>
      <c r="W335" s="1370"/>
      <c r="X335" s="1370"/>
      <c r="Y335" s="1370"/>
      <c r="Z335" s="1371"/>
      <c r="AA335" s="778"/>
      <c r="AB335" s="474" t="s">
        <v>96</v>
      </c>
      <c r="AC335" s="277"/>
      <c r="AD335" s="48"/>
      <c r="AE335" s="372"/>
      <c r="AF335" s="475"/>
      <c r="AG335" s="372"/>
      <c r="AH335" s="373"/>
      <c r="AI335" s="775"/>
      <c r="AJ335" s="1350"/>
      <c r="AK335" s="989"/>
      <c r="AL335" s="474" t="s">
        <v>96</v>
      </c>
      <c r="AM335" s="277"/>
      <c r="AN335" s="48"/>
      <c r="AO335" s="372"/>
      <c r="AP335" s="475"/>
      <c r="AQ335" s="372"/>
      <c r="AR335" s="373"/>
      <c r="AS335" s="775"/>
      <c r="AT335" s="1032"/>
      <c r="AU335" s="1032"/>
      <c r="AV335" s="1032"/>
      <c r="AW335" s="1222"/>
      <c r="AX335" s="1223"/>
    </row>
    <row r="336" spans="1:50" ht="19.5" customHeight="1" x14ac:dyDescent="0.4">
      <c r="A336" s="1295"/>
      <c r="B336" s="1269"/>
      <c r="C336" s="1305"/>
      <c r="D336" s="1305"/>
      <c r="E336" s="1305"/>
      <c r="F336" s="1305"/>
      <c r="G336" s="1305"/>
      <c r="H336" s="1305"/>
      <c r="I336" s="1306"/>
      <c r="J336" s="778"/>
      <c r="K336" s="202" t="s">
        <v>3</v>
      </c>
      <c r="L336" s="409" t="s">
        <v>132</v>
      </c>
      <c r="M336" s="372"/>
      <c r="N336" s="372"/>
      <c r="O336" s="372"/>
      <c r="P336" s="372"/>
      <c r="Q336" s="373"/>
      <c r="R336" s="775"/>
      <c r="S336" s="1366"/>
      <c r="T336" s="1370"/>
      <c r="U336" s="1370"/>
      <c r="V336" s="1370"/>
      <c r="W336" s="1370"/>
      <c r="X336" s="1370"/>
      <c r="Y336" s="1370"/>
      <c r="Z336" s="1371"/>
      <c r="AA336" s="778"/>
      <c r="AB336" s="202" t="s">
        <v>3</v>
      </c>
      <c r="AC336" s="409" t="s">
        <v>132</v>
      </c>
      <c r="AD336" s="372"/>
      <c r="AE336" s="372"/>
      <c r="AF336" s="372"/>
      <c r="AG336" s="372"/>
      <c r="AH336" s="373"/>
      <c r="AI336" s="775"/>
      <c r="AJ336" s="1350"/>
      <c r="AK336" s="989"/>
      <c r="AL336" s="202" t="s">
        <v>3</v>
      </c>
      <c r="AM336" s="409" t="s">
        <v>132</v>
      </c>
      <c r="AN336" s="372"/>
      <c r="AO336" s="372"/>
      <c r="AP336" s="372"/>
      <c r="AQ336" s="372"/>
      <c r="AR336" s="373"/>
      <c r="AS336" s="775"/>
      <c r="AT336" s="1032"/>
      <c r="AU336" s="1032"/>
      <c r="AV336" s="1032"/>
      <c r="AW336" s="1222"/>
      <c r="AX336" s="1223"/>
    </row>
    <row r="337" spans="1:50" ht="19.5" customHeight="1" x14ac:dyDescent="0.4">
      <c r="A337" s="1295"/>
      <c r="B337" s="1269"/>
      <c r="C337" s="422"/>
      <c r="D337" s="422"/>
      <c r="E337" s="422"/>
      <c r="F337" s="422"/>
      <c r="G337" s="422"/>
      <c r="H337" s="422"/>
      <c r="I337" s="479"/>
      <c r="J337" s="778"/>
      <c r="K337" s="202" t="s">
        <v>3</v>
      </c>
      <c r="L337" s="409" t="s">
        <v>133</v>
      </c>
      <c r="M337" s="372"/>
      <c r="N337" s="372"/>
      <c r="O337" s="372"/>
      <c r="P337" s="372"/>
      <c r="Q337" s="373"/>
      <c r="R337" s="775"/>
      <c r="S337" s="1366"/>
      <c r="T337" s="426"/>
      <c r="U337" s="426"/>
      <c r="V337" s="426"/>
      <c r="W337" s="426"/>
      <c r="X337" s="426"/>
      <c r="Y337" s="426"/>
      <c r="Z337" s="480"/>
      <c r="AA337" s="778"/>
      <c r="AB337" s="202" t="s">
        <v>3</v>
      </c>
      <c r="AC337" s="409" t="s">
        <v>133</v>
      </c>
      <c r="AD337" s="372"/>
      <c r="AE337" s="372"/>
      <c r="AF337" s="372"/>
      <c r="AG337" s="372"/>
      <c r="AH337" s="373"/>
      <c r="AI337" s="775"/>
      <c r="AJ337" s="1350"/>
      <c r="AK337" s="989"/>
      <c r="AL337" s="202" t="s">
        <v>3</v>
      </c>
      <c r="AM337" s="409" t="s">
        <v>133</v>
      </c>
      <c r="AN337" s="372"/>
      <c r="AO337" s="372"/>
      <c r="AP337" s="372"/>
      <c r="AQ337" s="372"/>
      <c r="AR337" s="373"/>
      <c r="AS337" s="775"/>
      <c r="AT337" s="1032"/>
      <c r="AU337" s="1032"/>
      <c r="AV337" s="1032"/>
      <c r="AW337" s="1222"/>
      <c r="AX337" s="1223"/>
    </row>
    <row r="338" spans="1:50" ht="19.5" customHeight="1" x14ac:dyDescent="0.4">
      <c r="A338" s="1295"/>
      <c r="B338" s="1269"/>
      <c r="C338" s="422"/>
      <c r="D338" s="1039" t="s">
        <v>162</v>
      </c>
      <c r="E338" s="1040"/>
      <c r="F338" s="1040"/>
      <c r="G338" s="1040"/>
      <c r="H338" s="1041"/>
      <c r="I338" s="479"/>
      <c r="J338" s="778"/>
      <c r="K338" s="202" t="s">
        <v>3</v>
      </c>
      <c r="L338" s="409" t="s">
        <v>104</v>
      </c>
      <c r="N338" s="372"/>
      <c r="O338" s="372"/>
      <c r="P338" s="372"/>
      <c r="Q338" s="373"/>
      <c r="R338" s="775"/>
      <c r="S338" s="1366"/>
      <c r="T338" s="426"/>
      <c r="U338" s="1039" t="s">
        <v>162</v>
      </c>
      <c r="V338" s="1040"/>
      <c r="W338" s="1040"/>
      <c r="X338" s="1040"/>
      <c r="Y338" s="1041"/>
      <c r="Z338" s="480"/>
      <c r="AA338" s="778"/>
      <c r="AB338" s="202" t="s">
        <v>3</v>
      </c>
      <c r="AC338" s="409" t="s">
        <v>104</v>
      </c>
      <c r="AD338" s="48"/>
      <c r="AE338" s="372"/>
      <c r="AF338" s="372"/>
      <c r="AG338" s="372"/>
      <c r="AH338" s="373"/>
      <c r="AI338" s="775"/>
      <c r="AJ338" s="1350"/>
      <c r="AK338" s="989"/>
      <c r="AL338" s="202" t="s">
        <v>3</v>
      </c>
      <c r="AM338" s="409" t="s">
        <v>104</v>
      </c>
      <c r="AN338" s="48"/>
      <c r="AO338" s="372"/>
      <c r="AP338" s="372"/>
      <c r="AQ338" s="372"/>
      <c r="AR338" s="373"/>
      <c r="AS338" s="775"/>
      <c r="AT338" s="1032"/>
      <c r="AU338" s="1032"/>
      <c r="AV338" s="1032"/>
      <c r="AW338" s="629"/>
      <c r="AX338" s="630"/>
    </row>
    <row r="339" spans="1:50" ht="19.5" customHeight="1" x14ac:dyDescent="0.4">
      <c r="A339" s="1295"/>
      <c r="B339" s="1269"/>
      <c r="C339" s="492"/>
      <c r="D339" s="1042"/>
      <c r="E339" s="1043"/>
      <c r="F339" s="1043"/>
      <c r="G339" s="1043"/>
      <c r="H339" s="1044"/>
      <c r="I339" s="422"/>
      <c r="J339" s="778"/>
      <c r="K339" s="202" t="s">
        <v>3</v>
      </c>
      <c r="L339" s="409" t="s">
        <v>103</v>
      </c>
      <c r="M339" s="483"/>
      <c r="N339" s="372"/>
      <c r="O339" s="372"/>
      <c r="P339" s="372"/>
      <c r="Q339" s="373"/>
      <c r="R339" s="775"/>
      <c r="S339" s="1366"/>
      <c r="T339" s="493"/>
      <c r="U339" s="1042"/>
      <c r="V339" s="1043"/>
      <c r="W339" s="1043"/>
      <c r="X339" s="1043"/>
      <c r="Y339" s="1044"/>
      <c r="Z339" s="426"/>
      <c r="AA339" s="778"/>
      <c r="AB339" s="202" t="s">
        <v>3</v>
      </c>
      <c r="AC339" s="409" t="s">
        <v>103</v>
      </c>
      <c r="AD339" s="483"/>
      <c r="AE339" s="372"/>
      <c r="AF339" s="372"/>
      <c r="AG339" s="372"/>
      <c r="AH339" s="373"/>
      <c r="AI339" s="775"/>
      <c r="AJ339" s="1350"/>
      <c r="AK339" s="989"/>
      <c r="AL339" s="202" t="s">
        <v>3</v>
      </c>
      <c r="AM339" s="409" t="s">
        <v>103</v>
      </c>
      <c r="AN339" s="483"/>
      <c r="AO339" s="372"/>
      <c r="AP339" s="372"/>
      <c r="AQ339" s="372"/>
      <c r="AR339" s="373"/>
      <c r="AS339" s="775"/>
      <c r="AT339" s="1032"/>
      <c r="AU339" s="1032"/>
      <c r="AV339" s="1032"/>
      <c r="AW339" s="1214"/>
      <c r="AX339" s="1215"/>
    </row>
    <row r="340" spans="1:50" ht="19.5" customHeight="1" x14ac:dyDescent="0.4">
      <c r="A340" s="1295"/>
      <c r="B340" s="1269"/>
      <c r="C340" s="432"/>
      <c r="D340" s="1045" t="s">
        <v>157</v>
      </c>
      <c r="E340" s="1046"/>
      <c r="F340" s="1046"/>
      <c r="G340" s="1046"/>
      <c r="H340" s="1047"/>
      <c r="I340" s="422"/>
      <c r="J340" s="778"/>
      <c r="K340" s="202" t="s">
        <v>3</v>
      </c>
      <c r="L340" s="409" t="s">
        <v>722</v>
      </c>
      <c r="M340" s="483"/>
      <c r="N340" s="372"/>
      <c r="O340" s="990"/>
      <c r="P340" s="991">
        <f>IF(AND(K336="□",K338="□",K339="□",K340="☑",K341="□"),99,IF(AND(K336="☑",K338="☑",K339="☑",K340="□",K341="☑"),999,0))</f>
        <v>0</v>
      </c>
      <c r="Q340" s="779"/>
      <c r="R340" s="775"/>
      <c r="S340" s="1366"/>
      <c r="T340" s="434"/>
      <c r="U340" s="1045" t="s">
        <v>157</v>
      </c>
      <c r="V340" s="1046"/>
      <c r="W340" s="1046"/>
      <c r="X340" s="1046"/>
      <c r="Y340" s="1047"/>
      <c r="Z340" s="426"/>
      <c r="AA340" s="778"/>
      <c r="AB340" s="202" t="s">
        <v>3</v>
      </c>
      <c r="AC340" s="409" t="s">
        <v>722</v>
      </c>
      <c r="AD340" s="483"/>
      <c r="AE340" s="372"/>
      <c r="AF340" s="990"/>
      <c r="AG340" s="991"/>
      <c r="AH340" s="779"/>
      <c r="AI340" s="775"/>
      <c r="AJ340" s="1350"/>
      <c r="AK340" s="989"/>
      <c r="AL340" s="202" t="s">
        <v>3</v>
      </c>
      <c r="AM340" s="409" t="s">
        <v>134</v>
      </c>
      <c r="AN340" s="483"/>
      <c r="AO340" s="372"/>
      <c r="AP340" s="990"/>
      <c r="AQ340" s="991">
        <f>IF(AND(AL336="□",AL338="□",AL339="□",AL340="☑",AL341="□"),99,IF(AND(AL336="☑",AL338="☑",AL339="☑",AL340="□",AL341="☑"),999,0))</f>
        <v>0</v>
      </c>
      <c r="AR340" s="779"/>
      <c r="AS340" s="775"/>
      <c r="AT340" s="1032"/>
      <c r="AU340" s="1032"/>
      <c r="AV340" s="1032"/>
      <c r="AW340" s="1216"/>
      <c r="AX340" s="1215"/>
    </row>
    <row r="341" spans="1:50" ht="19.5" customHeight="1" x14ac:dyDescent="0.4">
      <c r="A341" s="1295"/>
      <c r="B341" s="1269"/>
      <c r="C341" s="436"/>
      <c r="D341" s="1048"/>
      <c r="E341" s="1049"/>
      <c r="F341" s="1049"/>
      <c r="G341" s="1049"/>
      <c r="H341" s="1050"/>
      <c r="I341" s="422"/>
      <c r="J341" s="778"/>
      <c r="K341" s="202" t="s">
        <v>3</v>
      </c>
      <c r="L341" s="397" t="s">
        <v>92</v>
      </c>
      <c r="M341" s="483"/>
      <c r="N341" s="1243"/>
      <c r="O341" s="1244"/>
      <c r="P341" s="372"/>
      <c r="Q341" s="779"/>
      <c r="R341" s="775"/>
      <c r="S341" s="1366"/>
      <c r="T341" s="438"/>
      <c r="U341" s="1048"/>
      <c r="V341" s="1049"/>
      <c r="W341" s="1049"/>
      <c r="X341" s="1049"/>
      <c r="Y341" s="1050"/>
      <c r="Z341" s="426"/>
      <c r="AA341" s="778"/>
      <c r="AB341" s="202" t="s">
        <v>3</v>
      </c>
      <c r="AC341" s="397" t="s">
        <v>92</v>
      </c>
      <c r="AD341" s="483"/>
      <c r="AE341" s="1243"/>
      <c r="AF341" s="1244"/>
      <c r="AG341" s="372"/>
      <c r="AH341" s="779"/>
      <c r="AI341" s="775"/>
      <c r="AJ341" s="1350"/>
      <c r="AK341" s="989"/>
      <c r="AL341" s="202" t="s">
        <v>3</v>
      </c>
      <c r="AM341" s="397" t="s">
        <v>92</v>
      </c>
      <c r="AN341" s="483"/>
      <c r="AO341" s="1243"/>
      <c r="AP341" s="1244"/>
      <c r="AQ341" s="372"/>
      <c r="AR341" s="779"/>
      <c r="AS341" s="775"/>
      <c r="AT341" s="1032"/>
      <c r="AU341" s="1032"/>
      <c r="AV341" s="1032"/>
      <c r="AW341" s="1216"/>
      <c r="AX341" s="1215"/>
    </row>
    <row r="342" spans="1:50" ht="19.5" customHeight="1" x14ac:dyDescent="0.4">
      <c r="A342" s="1295"/>
      <c r="B342" s="1269"/>
      <c r="C342" s="615"/>
      <c r="D342" s="1045" t="s">
        <v>158</v>
      </c>
      <c r="E342" s="1051"/>
      <c r="F342" s="1051"/>
      <c r="G342" s="1051"/>
      <c r="H342" s="1052"/>
      <c r="I342" s="422"/>
      <c r="J342" s="156" t="s">
        <v>3</v>
      </c>
      <c r="K342" s="377" t="s">
        <v>93</v>
      </c>
      <c r="M342" s="46"/>
      <c r="N342" s="372"/>
      <c r="O342" s="372"/>
      <c r="P342" s="372"/>
      <c r="Q342" s="373"/>
      <c r="R342" s="383">
        <f>IF(J342="☑",11,0)</f>
        <v>0</v>
      </c>
      <c r="S342" s="1366"/>
      <c r="T342" s="616"/>
      <c r="U342" s="1045" t="s">
        <v>158</v>
      </c>
      <c r="V342" s="1051"/>
      <c r="W342" s="1051"/>
      <c r="X342" s="1051"/>
      <c r="Y342" s="1052"/>
      <c r="Z342" s="426"/>
      <c r="AA342" s="156" t="s">
        <v>3</v>
      </c>
      <c r="AB342" s="377" t="s">
        <v>93</v>
      </c>
      <c r="AC342" s="48"/>
      <c r="AD342" s="46"/>
      <c r="AE342" s="372"/>
      <c r="AF342" s="372"/>
      <c r="AG342" s="372"/>
      <c r="AH342" s="373"/>
      <c r="AI342" s="383">
        <f>IF(AA342="☑",11,0)</f>
        <v>0</v>
      </c>
      <c r="AJ342" s="1350"/>
      <c r="AK342" s="202" t="s">
        <v>3</v>
      </c>
      <c r="AL342" s="377" t="s">
        <v>93</v>
      </c>
      <c r="AM342" s="48"/>
      <c r="AN342" s="46"/>
      <c r="AO342" s="372"/>
      <c r="AP342" s="372"/>
      <c r="AQ342" s="372"/>
      <c r="AR342" s="373"/>
      <c r="AS342" s="383">
        <f>IF(AK342="☑",11,0)</f>
        <v>0</v>
      </c>
      <c r="AT342" s="1032"/>
      <c r="AU342" s="1032"/>
      <c r="AV342" s="1032"/>
      <c r="AW342" s="1216"/>
      <c r="AX342" s="1215"/>
    </row>
    <row r="343" spans="1:50" ht="19.5" customHeight="1" x14ac:dyDescent="0.15">
      <c r="A343" s="1295"/>
      <c r="B343" s="1269"/>
      <c r="C343" s="992"/>
      <c r="D343" s="1053"/>
      <c r="E343" s="1054"/>
      <c r="F343" s="1054"/>
      <c r="G343" s="1054"/>
      <c r="H343" s="1055"/>
      <c r="I343" s="992"/>
      <c r="J343" s="439" t="s">
        <v>68</v>
      </c>
      <c r="K343" s="148"/>
      <c r="L343" s="398"/>
      <c r="M343" s="398"/>
      <c r="N343" s="148"/>
      <c r="O343" s="372"/>
      <c r="P343" s="517"/>
      <c r="Q343" s="373"/>
      <c r="R343" s="775"/>
      <c r="S343" s="1366"/>
      <c r="T343" s="993"/>
      <c r="U343" s="1053"/>
      <c r="V343" s="1054"/>
      <c r="W343" s="1054"/>
      <c r="X343" s="1054"/>
      <c r="Y343" s="1055"/>
      <c r="Z343" s="993"/>
      <c r="AA343" s="439" t="s">
        <v>68</v>
      </c>
      <c r="AB343" s="148"/>
      <c r="AC343" s="398"/>
      <c r="AD343" s="398"/>
      <c r="AE343" s="148"/>
      <c r="AF343" s="372"/>
      <c r="AG343" s="517"/>
      <c r="AH343" s="373"/>
      <c r="AI343" s="775"/>
      <c r="AJ343" s="1350"/>
      <c r="AK343" s="441" t="s">
        <v>68</v>
      </c>
      <c r="AL343" s="148"/>
      <c r="AM343" s="398"/>
      <c r="AN343" s="398"/>
      <c r="AO343" s="148"/>
      <c r="AP343" s="372"/>
      <c r="AQ343" s="517"/>
      <c r="AR343" s="373"/>
      <c r="AS343" s="775"/>
      <c r="AT343" s="1032"/>
      <c r="AU343" s="1032"/>
      <c r="AV343" s="1032"/>
      <c r="AW343" s="1216"/>
      <c r="AX343" s="1215"/>
    </row>
    <row r="344" spans="1:50" ht="19.5" customHeight="1" x14ac:dyDescent="0.4">
      <c r="A344" s="1295"/>
      <c r="B344" s="1269"/>
      <c r="C344" s="992"/>
      <c r="D344" s="992"/>
      <c r="E344" s="992"/>
      <c r="F344" s="992"/>
      <c r="G344" s="992"/>
      <c r="H344" s="992"/>
      <c r="I344" s="992"/>
      <c r="J344" s="156" t="s">
        <v>3</v>
      </c>
      <c r="K344" s="409" t="s">
        <v>66</v>
      </c>
      <c r="L344" s="410"/>
      <c r="M344" s="410"/>
      <c r="N344" s="372"/>
      <c r="O344" s="372"/>
      <c r="P344" s="46"/>
      <c r="Q344" s="373"/>
      <c r="R344" s="412">
        <f>IF(AND(R334=0,R342=0),99,IF(AND(J344="☑",J345="☑"),99,IF(AND(J344="□",J345="□"),99,IF(J344="☑",1,2))))</f>
        <v>99</v>
      </c>
      <c r="S344" s="1366"/>
      <c r="T344" s="993"/>
      <c r="U344" s="993"/>
      <c r="V344" s="993"/>
      <c r="W344" s="993"/>
      <c r="X344" s="993"/>
      <c r="Y344" s="993"/>
      <c r="Z344" s="993"/>
      <c r="AA344" s="156" t="s">
        <v>2</v>
      </c>
      <c r="AB344" s="409" t="s">
        <v>66</v>
      </c>
      <c r="AC344" s="410"/>
      <c r="AD344" s="410"/>
      <c r="AE344" s="372"/>
      <c r="AF344" s="372"/>
      <c r="AG344" s="46"/>
      <c r="AH344" s="373"/>
      <c r="AI344" s="412">
        <f>IF(AND(AI334=0,AI342=0),99,IF(AND(AA344="☑",AA345="☑"),99,IF(AND(AA344="□",AA345="□"),99,IF(AA344="☑",1,2))))</f>
        <v>99</v>
      </c>
      <c r="AJ344" s="1350"/>
      <c r="AK344" s="202" t="s">
        <v>2</v>
      </c>
      <c r="AL344" s="409" t="s">
        <v>98</v>
      </c>
      <c r="AM344" s="410"/>
      <c r="AN344" s="410"/>
      <c r="AO344" s="372"/>
      <c r="AP344" s="372"/>
      <c r="AQ344" s="46"/>
      <c r="AR344" s="373"/>
      <c r="AS344" s="412">
        <f>IF(AND(AS334=0,AS342=0),99,IF(AND(AK344="☑",AK345="☑"),99,IF(AND(AK344="□",AK345="□"),99,IF(AK344="☑",1,2))))</f>
        <v>99</v>
      </c>
      <c r="AT344" s="1032"/>
      <c r="AU344" s="1032"/>
      <c r="AV344" s="1032"/>
      <c r="AW344" s="1216"/>
      <c r="AX344" s="1215"/>
    </row>
    <row r="345" spans="1:50" ht="19.5" customHeight="1" x14ac:dyDescent="0.4">
      <c r="A345" s="1295"/>
      <c r="B345" s="1269"/>
      <c r="C345" s="992"/>
      <c r="D345" s="992"/>
      <c r="E345" s="992"/>
      <c r="F345" s="992"/>
      <c r="G345" s="992"/>
      <c r="H345" s="992"/>
      <c r="I345" s="992"/>
      <c r="J345" s="156" t="s">
        <v>3</v>
      </c>
      <c r="K345" s="397" t="s">
        <v>67</v>
      </c>
      <c r="L345" s="398"/>
      <c r="M345" s="398"/>
      <c r="N345" s="46"/>
      <c r="O345" s="372"/>
      <c r="P345" s="372"/>
      <c r="Q345" s="373"/>
      <c r="R345" s="491"/>
      <c r="S345" s="1366"/>
      <c r="T345" s="993"/>
      <c r="U345" s="993"/>
      <c r="V345" s="993"/>
      <c r="W345" s="993"/>
      <c r="X345" s="993"/>
      <c r="Y345" s="993"/>
      <c r="Z345" s="993"/>
      <c r="AA345" s="156" t="s">
        <v>3</v>
      </c>
      <c r="AB345" s="397" t="s">
        <v>67</v>
      </c>
      <c r="AC345" s="398"/>
      <c r="AD345" s="398"/>
      <c r="AE345" s="46"/>
      <c r="AF345" s="372"/>
      <c r="AG345" s="372"/>
      <c r="AH345" s="373"/>
      <c r="AI345" s="491"/>
      <c r="AJ345" s="1350"/>
      <c r="AK345" s="202" t="s">
        <v>3</v>
      </c>
      <c r="AL345" s="397" t="s">
        <v>67</v>
      </c>
      <c r="AM345" s="398"/>
      <c r="AN345" s="398"/>
      <c r="AO345" s="46"/>
      <c r="AP345" s="372"/>
      <c r="AQ345" s="372"/>
      <c r="AR345" s="373"/>
      <c r="AS345" s="491"/>
      <c r="AT345" s="1032"/>
      <c r="AU345" s="1032"/>
      <c r="AV345" s="1032"/>
      <c r="AW345" s="1216"/>
      <c r="AX345" s="1215"/>
    </row>
    <row r="346" spans="1:50" ht="19.5" customHeight="1" x14ac:dyDescent="0.15">
      <c r="A346" s="1295"/>
      <c r="B346" s="1269"/>
      <c r="C346" s="992"/>
      <c r="D346" s="992"/>
      <c r="E346" s="992"/>
      <c r="F346" s="992"/>
      <c r="G346" s="992"/>
      <c r="H346" s="992"/>
      <c r="I346" s="992"/>
      <c r="J346" s="439" t="s">
        <v>224</v>
      </c>
      <c r="K346" s="148"/>
      <c r="L346" s="377"/>
      <c r="M346" s="148"/>
      <c r="N346" s="372"/>
      <c r="O346" s="570"/>
      <c r="P346" s="372"/>
      <c r="Q346" s="373"/>
      <c r="R346" s="275"/>
      <c r="S346" s="1366"/>
      <c r="T346" s="993"/>
      <c r="U346" s="993"/>
      <c r="V346" s="993"/>
      <c r="W346" s="993"/>
      <c r="X346" s="993"/>
      <c r="Y346" s="993"/>
      <c r="Z346" s="993"/>
      <c r="AA346" s="439" t="s">
        <v>224</v>
      </c>
      <c r="AB346" s="148"/>
      <c r="AC346" s="377"/>
      <c r="AD346" s="148"/>
      <c r="AE346" s="372"/>
      <c r="AF346" s="570" t="str">
        <f>IF(AF347="","",IFERROR(IF(DATEDIF(AF347,$K$14,"M")&lt;6,"レポート記入日から6ヵ月未満になっていませんか？",""),""))</f>
        <v/>
      </c>
      <c r="AG346" s="372"/>
      <c r="AH346" s="373"/>
      <c r="AI346" s="275"/>
      <c r="AJ346" s="1350"/>
      <c r="AK346" s="441" t="s">
        <v>224</v>
      </c>
      <c r="AL346" s="148"/>
      <c r="AM346" s="377"/>
      <c r="AN346" s="148"/>
      <c r="AO346" s="372"/>
      <c r="AP346" s="570" t="str">
        <f>IF(AP347="","",IFERROR(IF(DATEDIF(AP347,$K$14,"M")&lt;6,"レポート記入日から6ヵ月未満になっていませんか？",""),""))</f>
        <v/>
      </c>
      <c r="AQ346" s="372"/>
      <c r="AR346" s="373"/>
      <c r="AS346" s="275"/>
      <c r="AT346" s="1032"/>
      <c r="AU346" s="1032"/>
      <c r="AV346" s="1032"/>
      <c r="AW346" s="1216"/>
      <c r="AX346" s="1215"/>
    </row>
    <row r="347" spans="1:50" ht="19.5" customHeight="1" x14ac:dyDescent="0.4">
      <c r="A347" s="1295"/>
      <c r="B347" s="1269"/>
      <c r="C347" s="992"/>
      <c r="D347" s="992"/>
      <c r="E347" s="992"/>
      <c r="F347" s="992"/>
      <c r="G347" s="992"/>
      <c r="H347" s="992"/>
      <c r="I347" s="992"/>
      <c r="J347" s="156" t="s">
        <v>3</v>
      </c>
      <c r="K347" s="428" t="s">
        <v>735</v>
      </c>
      <c r="L347" s="303"/>
      <c r="M347" s="303"/>
      <c r="N347" s="429" t="s">
        <v>72</v>
      </c>
      <c r="O347" s="191"/>
      <c r="P347" s="372"/>
      <c r="Q347" s="373"/>
      <c r="R347" s="412">
        <f>IF(AND(R334=0,R342=0),99,IF(AND(J347="☑",J348="☑"),99,IF(AND(J347="□",J348="□"),99,IF(J347="☑",1,3))))</f>
        <v>99</v>
      </c>
      <c r="S347" s="1366"/>
      <c r="T347" s="993"/>
      <c r="U347" s="993"/>
      <c r="V347" s="993"/>
      <c r="W347" s="993"/>
      <c r="X347" s="993"/>
      <c r="Y347" s="993"/>
      <c r="Z347" s="993"/>
      <c r="AA347" s="163" t="s">
        <v>2</v>
      </c>
      <c r="AB347" s="428" t="s">
        <v>765</v>
      </c>
      <c r="AC347" s="303"/>
      <c r="AD347" s="303"/>
      <c r="AE347" s="429" t="s">
        <v>72</v>
      </c>
      <c r="AF347" s="191"/>
      <c r="AG347" s="372"/>
      <c r="AH347" s="373"/>
      <c r="AI347" s="412">
        <f>IF(AND(AI334=0,AI342=0),99,IF(AND(AA347="☑",AA348="☑"),99,IF(AND(AA347="□",AA348="□"),99,IF(AA347="☑",1,3))))</f>
        <v>99</v>
      </c>
      <c r="AJ347" s="1350"/>
      <c r="AK347" s="202" t="s">
        <v>2</v>
      </c>
      <c r="AL347" s="428" t="s">
        <v>765</v>
      </c>
      <c r="AM347" s="303"/>
      <c r="AN347" s="303"/>
      <c r="AO347" s="429" t="s">
        <v>72</v>
      </c>
      <c r="AP347" s="191"/>
      <c r="AQ347" s="372"/>
      <c r="AR347" s="373"/>
      <c r="AS347" s="412">
        <f>IF(AND(AS334=0,AS342=0),99,IF(AND(AK347="☑",AK348="☑"),99,IF(AND(AK347="□",AK348="□"),99,IF(AK347="☑",1,3))))</f>
        <v>99</v>
      </c>
      <c r="AT347" s="1032"/>
      <c r="AU347" s="1032"/>
      <c r="AV347" s="1032"/>
      <c r="AW347" s="1216"/>
      <c r="AX347" s="1215"/>
    </row>
    <row r="348" spans="1:50" ht="19.5" customHeight="1" x14ac:dyDescent="0.4">
      <c r="A348" s="1295"/>
      <c r="B348" s="1269"/>
      <c r="C348" s="992"/>
      <c r="D348" s="992"/>
      <c r="E348" s="992"/>
      <c r="F348" s="992"/>
      <c r="G348" s="992"/>
      <c r="H348" s="992"/>
      <c r="I348" s="992"/>
      <c r="J348" s="156" t="s">
        <v>3</v>
      </c>
      <c r="K348" s="428" t="s">
        <v>734</v>
      </c>
      <c r="L348" s="303"/>
      <c r="M348" s="303"/>
      <c r="N348" s="494" t="s">
        <v>1070</v>
      </c>
      <c r="O348" s="148"/>
      <c r="P348" s="372"/>
      <c r="Q348" s="373"/>
      <c r="R348" s="775"/>
      <c r="S348" s="1366"/>
      <c r="T348" s="993"/>
      <c r="U348" s="993"/>
      <c r="V348" s="993"/>
      <c r="W348" s="993"/>
      <c r="X348" s="993"/>
      <c r="Y348" s="993"/>
      <c r="Z348" s="993"/>
      <c r="AA348" s="156" t="s">
        <v>3</v>
      </c>
      <c r="AB348" s="428" t="s">
        <v>766</v>
      </c>
      <c r="AC348" s="303"/>
      <c r="AD348" s="303"/>
      <c r="AE348" s="435" t="s">
        <v>166</v>
      </c>
      <c r="AF348" s="148"/>
      <c r="AG348" s="372"/>
      <c r="AH348" s="373"/>
      <c r="AI348" s="774"/>
      <c r="AJ348" s="1350"/>
      <c r="AK348" s="202" t="s">
        <v>3</v>
      </c>
      <c r="AL348" s="428" t="s">
        <v>766</v>
      </c>
      <c r="AM348" s="303"/>
      <c r="AN348" s="303"/>
      <c r="AO348" s="494" t="s">
        <v>166</v>
      </c>
      <c r="AP348" s="148"/>
      <c r="AQ348" s="372"/>
      <c r="AR348" s="373"/>
      <c r="AS348" s="774"/>
      <c r="AT348" s="1032"/>
      <c r="AU348" s="1032"/>
      <c r="AV348" s="1032"/>
      <c r="AW348" s="1216"/>
      <c r="AX348" s="1215"/>
    </row>
    <row r="349" spans="1:50" ht="8.4499999999999993" customHeight="1" x14ac:dyDescent="0.4">
      <c r="A349" s="1295"/>
      <c r="B349" s="1269"/>
      <c r="C349" s="992"/>
      <c r="D349" s="992"/>
      <c r="E349" s="992"/>
      <c r="F349" s="992"/>
      <c r="G349" s="992"/>
      <c r="H349" s="992"/>
      <c r="I349" s="992"/>
      <c r="J349" s="370"/>
      <c r="K349" s="428"/>
      <c r="L349" s="303"/>
      <c r="M349" s="303"/>
      <c r="N349" s="148"/>
      <c r="O349" s="304"/>
      <c r="P349" s="372"/>
      <c r="Q349" s="373"/>
      <c r="R349" s="775"/>
      <c r="S349" s="1366"/>
      <c r="T349" s="993"/>
      <c r="U349" s="993"/>
      <c r="V349" s="993"/>
      <c r="W349" s="993"/>
      <c r="X349" s="993"/>
      <c r="Y349" s="993"/>
      <c r="Z349" s="993"/>
      <c r="AA349" s="370"/>
      <c r="AB349" s="428"/>
      <c r="AC349" s="303"/>
      <c r="AD349" s="303"/>
      <c r="AE349" s="148"/>
      <c r="AF349" s="304"/>
      <c r="AG349" s="372"/>
      <c r="AH349" s="373"/>
      <c r="AI349" s="774"/>
      <c r="AJ349" s="1350"/>
      <c r="AK349" s="376"/>
      <c r="AL349" s="428"/>
      <c r="AM349" s="303"/>
      <c r="AN349" s="303"/>
      <c r="AO349" s="148"/>
      <c r="AP349" s="304"/>
      <c r="AQ349" s="372"/>
      <c r="AR349" s="373"/>
      <c r="AS349" s="774"/>
      <c r="AT349" s="1032"/>
      <c r="AU349" s="1032"/>
      <c r="AV349" s="1032"/>
      <c r="AW349" s="1216"/>
      <c r="AX349" s="1215"/>
    </row>
    <row r="350" spans="1:50" ht="19.5" customHeight="1" x14ac:dyDescent="0.3">
      <c r="A350" s="1295"/>
      <c r="B350" s="1269"/>
      <c r="C350" s="992"/>
      <c r="D350" s="992"/>
      <c r="E350" s="992"/>
      <c r="F350" s="992"/>
      <c r="G350" s="992"/>
      <c r="H350" s="992"/>
      <c r="I350" s="992"/>
      <c r="J350" s="301" t="s">
        <v>73</v>
      </c>
      <c r="K350" s="646"/>
      <c r="L350" s="302"/>
      <c r="M350" s="303"/>
      <c r="N350" s="148"/>
      <c r="O350" s="304"/>
      <c r="P350" s="304"/>
      <c r="Q350" s="305" t="str">
        <f>IF(ISNUMBER(Q351),"","必要項目が正しく選択されていません")</f>
        <v/>
      </c>
      <c r="R350" s="775"/>
      <c r="S350" s="1366"/>
      <c r="T350" s="993"/>
      <c r="U350" s="993"/>
      <c r="V350" s="993"/>
      <c r="W350" s="993"/>
      <c r="X350" s="993"/>
      <c r="Y350" s="993"/>
      <c r="Z350" s="993"/>
      <c r="AA350" s="301" t="s">
        <v>204</v>
      </c>
      <c r="AB350" s="646"/>
      <c r="AC350" s="302"/>
      <c r="AD350" s="303"/>
      <c r="AE350" s="148"/>
      <c r="AF350" s="304"/>
      <c r="AG350" s="304"/>
      <c r="AH350" s="305" t="str">
        <f>IF(ISNUMBER(AH351),"","必要項目が正しく選択されていません")</f>
        <v/>
      </c>
      <c r="AI350" s="774"/>
      <c r="AJ350" s="1350"/>
      <c r="AK350" s="148" t="s">
        <v>73</v>
      </c>
      <c r="AL350" s="646"/>
      <c r="AM350" s="302"/>
      <c r="AN350" s="303"/>
      <c r="AO350" s="148"/>
      <c r="AP350" s="304"/>
      <c r="AQ350" s="304"/>
      <c r="AR350" s="305" t="str">
        <f>IF(ISNUMBER(AR351),"","必要項目が正しく選択されていません")</f>
        <v/>
      </c>
      <c r="AS350" s="774"/>
      <c r="AT350" s="1032"/>
      <c r="AU350" s="1032"/>
      <c r="AV350" s="1032"/>
      <c r="AW350" s="1216"/>
      <c r="AX350" s="1215"/>
    </row>
    <row r="351" spans="1:50" ht="40.5" customHeight="1" x14ac:dyDescent="0.25">
      <c r="A351" s="1295"/>
      <c r="B351" s="1269"/>
      <c r="C351" s="992"/>
      <c r="D351" s="992"/>
      <c r="E351" s="992"/>
      <c r="F351" s="992"/>
      <c r="G351" s="992"/>
      <c r="H351" s="992"/>
      <c r="I351" s="992"/>
      <c r="J351" s="370"/>
      <c r="K351" s="1020"/>
      <c r="L351" s="1020"/>
      <c r="M351" s="1020"/>
      <c r="N351" s="1020"/>
      <c r="O351" s="1020"/>
      <c r="P351" s="304"/>
      <c r="Q351" s="445">
        <f>IF(J332="☑",1,IF(AND(OR(R334=11,R334=12,R342=11,),OR(R344=99,R347=99)),"error",IF(AND(R334=11,R344=1,R347=1),3,IF(AND(R334=11,R344=1,R347=2),2,IF(AND(R334=11,R344=2,R347=1),2,IF(AND(R334=11,R344=2,R347=2),2,IF(AND(R334=12,OR(R344=1,R344=2),OR(R347=1,R347=2)),2,IF(AND(R334=0,R342=11,R344=1,R347=1),2,IF(AND(R334=0,R342=11,R344=1,R347=2),2,IF(AND(R334=0,R342=11,R344=2,R347=1),2,IF(AND(R334=0,R342=11,R344=2,R347=2),2,1)))))))))))</f>
        <v>1</v>
      </c>
      <c r="R351" s="775"/>
      <c r="S351" s="1366"/>
      <c r="T351" s="993"/>
      <c r="U351" s="993"/>
      <c r="V351" s="993"/>
      <c r="W351" s="993"/>
      <c r="X351" s="993"/>
      <c r="Y351" s="993"/>
      <c r="Z351" s="993"/>
      <c r="AA351" s="370"/>
      <c r="AB351" s="1020"/>
      <c r="AC351" s="1020"/>
      <c r="AD351" s="1020"/>
      <c r="AE351" s="1020"/>
      <c r="AF351" s="1020"/>
      <c r="AG351" s="304"/>
      <c r="AH351" s="309">
        <f>IF(AA331="☑",Q351,IF(AA332="☑",1,IF(AND(OR(AI334=11,AI334=12,AI342=11,),OR(AI344=99,AI347=99)),"error",IF(AND(AI334=11,AI344=1,AI347=1),3,IF(AND(AI334=11,AI344=1,AI347=2),2,IF(AND(AI334=11,AI344=2,AI347=1),2,IF(AND(AI334=11,AI344=2,AI347=2),2,IF(AND(AI334=12,OR(AI344=1,AI344=2),OR(AI347=1,AI347=2)),2,IF(AND(AI334=0,AI342=11,AI344=1,AI347=1),2,IF(AND(AI334=0,AI342=11,AI344=1,AI347=2),2,IF(AND(AI334=0,AI342=11,AI344=2,AI347=1),2,IF(AND(AI334=0,AI342=11,AI344=2,AI347=2),2,1))))))))))))</f>
        <v>1</v>
      </c>
      <c r="AI351" s="774"/>
      <c r="AJ351" s="1350"/>
      <c r="AK351" s="376"/>
      <c r="AL351" s="1020"/>
      <c r="AM351" s="1020"/>
      <c r="AN351" s="1020"/>
      <c r="AO351" s="1020"/>
      <c r="AP351" s="1020"/>
      <c r="AQ351" s="304"/>
      <c r="AR351" s="309">
        <f>IF(AK331="☑",Q351,IF(AN331="☑",AH351,IF(AK332="☑",1,IF(AND(OR(AS334=11,AS334=12,AS342=11,),OR(AS344=99,AS347=99)),"error",IF(AND(AS334=11,AS344=1,AS347=1),3,IF(AND(AS334=11,AS344=1,AS347=2),2,IF(AND(AS334=11,AS344=2,AS347=1),2,IF(AND(AS334=11,AS344=2,AS347=2),2,IF(AND(AS334=12,OR(AS344=1,AS344=2),OR(AS347=1,AS347=2)),2,IF(AND(AS334=0,AS342=11,AS344=1,AS347=1),2,IF(AND(AS334=0,AS342=11,AS344=1,AS347=2),2,IF(AND(AS334=0,AS342=11,AS344=2,AS347=1),2,IF(AND(AS334=0,AS342=11,AS344=2,AS347=2),2,1)))))))))))))</f>
        <v>1</v>
      </c>
      <c r="AS351" s="774"/>
      <c r="AT351" s="1032"/>
      <c r="AU351" s="1032"/>
      <c r="AV351" s="1032"/>
      <c r="AW351" s="780"/>
      <c r="AX351" s="781"/>
    </row>
    <row r="352" spans="1:50" ht="16.5" customHeight="1" x14ac:dyDescent="0.15">
      <c r="A352" s="1295"/>
      <c r="B352" s="1270"/>
      <c r="C352" s="782"/>
      <c r="D352" s="782"/>
      <c r="E352" s="782"/>
      <c r="F352" s="782"/>
      <c r="G352" s="782"/>
      <c r="H352" s="782"/>
      <c r="I352" s="782"/>
      <c r="J352" s="617"/>
      <c r="K352" s="754"/>
      <c r="L352" s="755"/>
      <c r="M352" s="755"/>
      <c r="N352" s="500"/>
      <c r="O352" s="500"/>
      <c r="P352" s="500"/>
      <c r="Q352" s="313" t="s">
        <v>97</v>
      </c>
      <c r="R352" s="775"/>
      <c r="S352" s="1367"/>
      <c r="T352" s="783"/>
      <c r="U352" s="783"/>
      <c r="V352" s="783"/>
      <c r="W352" s="783"/>
      <c r="X352" s="783"/>
      <c r="Y352" s="783"/>
      <c r="Z352" s="783"/>
      <c r="AA352" s="617"/>
      <c r="AB352" s="754"/>
      <c r="AC352" s="755"/>
      <c r="AD352" s="755"/>
      <c r="AE352" s="500"/>
      <c r="AF352" s="500"/>
      <c r="AG352" s="500"/>
      <c r="AH352" s="317" t="s">
        <v>97</v>
      </c>
      <c r="AI352" s="774"/>
      <c r="AJ352" s="1351"/>
      <c r="AK352" s="602"/>
      <c r="AL352" s="754"/>
      <c r="AM352" s="755"/>
      <c r="AN352" s="755"/>
      <c r="AO352" s="500"/>
      <c r="AP352" s="500"/>
      <c r="AQ352" s="500"/>
      <c r="AR352" s="317" t="s">
        <v>97</v>
      </c>
      <c r="AS352" s="774"/>
      <c r="AT352" s="1033"/>
      <c r="AU352" s="1033"/>
      <c r="AV352" s="1033"/>
      <c r="AW352" s="635"/>
      <c r="AX352" s="636"/>
    </row>
    <row r="353" spans="1:50" ht="29.25" customHeight="1" x14ac:dyDescent="0.15">
      <c r="A353" s="1295"/>
      <c r="B353" s="1275" t="s">
        <v>61</v>
      </c>
      <c r="C353" s="1292" t="s">
        <v>864</v>
      </c>
      <c r="D353" s="1293"/>
      <c r="E353" s="1293"/>
      <c r="F353" s="1293"/>
      <c r="G353" s="1293"/>
      <c r="H353" s="1293"/>
      <c r="I353" s="1294"/>
      <c r="J353" s="758" t="str">
        <f>IF(K244="□"," □　非選択"," ■　選択中")</f>
        <v xml:space="preserve"> □　非選択</v>
      </c>
      <c r="K353" s="670"/>
      <c r="L353" s="507"/>
      <c r="M353" s="507"/>
      <c r="N353" s="507"/>
      <c r="O353" s="507"/>
      <c r="P353" s="507"/>
      <c r="Q353" s="582"/>
      <c r="R353" s="784"/>
      <c r="S353" s="1061" t="s">
        <v>61</v>
      </c>
      <c r="T353" s="1289" t="s">
        <v>865</v>
      </c>
      <c r="U353" s="1290"/>
      <c r="V353" s="1290"/>
      <c r="W353" s="1290"/>
      <c r="X353" s="1290"/>
      <c r="Y353" s="1290"/>
      <c r="Z353" s="1291"/>
      <c r="AA353" s="203" t="s">
        <v>2</v>
      </c>
      <c r="AB353" s="583" t="s">
        <v>167</v>
      </c>
      <c r="AC353" s="326"/>
      <c r="AD353" s="326"/>
      <c r="AE353" s="326"/>
      <c r="AF353" s="326"/>
      <c r="AG353" s="326"/>
      <c r="AH353" s="609"/>
      <c r="AI353" s="774"/>
      <c r="AJ353" s="1064" t="s">
        <v>249</v>
      </c>
      <c r="AK353" s="164" t="s">
        <v>3</v>
      </c>
      <c r="AL353" s="586" t="s">
        <v>167</v>
      </c>
      <c r="AM353" s="327"/>
      <c r="AN353" s="169" t="s">
        <v>2</v>
      </c>
      <c r="AO353" s="587" t="s">
        <v>190</v>
      </c>
      <c r="AP353" s="326"/>
      <c r="AQ353" s="326"/>
      <c r="AR353" s="609"/>
      <c r="AS353" s="785"/>
      <c r="AT353" s="786"/>
      <c r="AU353" s="514"/>
      <c r="AV353" s="611"/>
      <c r="AW353" s="638"/>
      <c r="AX353" s="639"/>
    </row>
    <row r="354" spans="1:50" ht="29.25" customHeight="1" x14ac:dyDescent="0.4">
      <c r="A354" s="1295"/>
      <c r="B354" s="1269"/>
      <c r="C354" s="1273"/>
      <c r="D354" s="1273"/>
      <c r="E354" s="1273"/>
      <c r="F354" s="1273"/>
      <c r="G354" s="1273"/>
      <c r="H354" s="1273"/>
      <c r="I354" s="1274"/>
      <c r="J354" s="161" t="s">
        <v>3</v>
      </c>
      <c r="K354" s="640" t="str">
        <f>IF(K13="銀の認定【新規】","取組無し、または添付資料無し（初回のみ　※添付資料ない場合は採点対象外）","取組無し")</f>
        <v>取組無し</v>
      </c>
      <c r="L354" s="641"/>
      <c r="M354" s="662"/>
      <c r="N354" s="134"/>
      <c r="O354" s="134"/>
      <c r="P354" s="134"/>
      <c r="Q354" s="773"/>
      <c r="R354" s="775"/>
      <c r="S354" s="1062"/>
      <c r="T354" s="1266"/>
      <c r="U354" s="1266"/>
      <c r="V354" s="1266"/>
      <c r="W354" s="1266"/>
      <c r="X354" s="1266"/>
      <c r="Y354" s="1266"/>
      <c r="Z354" s="1267"/>
      <c r="AA354" s="161" t="s">
        <v>3</v>
      </c>
      <c r="AB354" s="640" t="str">
        <f>IF(K13="銀の認定【新規】","取組無し、または添付資料無し（初回のみ　※添付資料ない場合は採点対象外）","取組無し")</f>
        <v>取組無し</v>
      </c>
      <c r="AC354" s="641"/>
      <c r="AD354" s="662"/>
      <c r="AE354" s="134"/>
      <c r="AF354" s="134"/>
      <c r="AG354" s="134"/>
      <c r="AH354" s="773"/>
      <c r="AI354" s="774"/>
      <c r="AJ354" s="1281"/>
      <c r="AK354" s="171" t="s">
        <v>3</v>
      </c>
      <c r="AL354" s="640" t="str">
        <f>IF(K13="銀の認定【新規】","取組無し、または添付資料無し（初回のみ　※添付資料ない場合は採点対象外）","取組無し")</f>
        <v>取組無し</v>
      </c>
      <c r="AM354" s="641"/>
      <c r="AN354" s="662"/>
      <c r="AO354" s="134"/>
      <c r="AP354" s="134"/>
      <c r="AQ354" s="134"/>
      <c r="AR354" s="773"/>
      <c r="AS354" s="774"/>
      <c r="AT354" s="1241" t="str">
        <f>IF(K244="□","-",Q379)</f>
        <v>-</v>
      </c>
      <c r="AU354" s="1241" t="str">
        <f>IF(S19="□","",IF(K244="□","-",AH379))</f>
        <v/>
      </c>
      <c r="AV354" s="1241" t="str">
        <f>IF(AJ19="□","",IF(K244="□","-",AR379))</f>
        <v/>
      </c>
      <c r="AW354" s="1238" t="s">
        <v>368</v>
      </c>
      <c r="AX354" s="1239"/>
    </row>
    <row r="355" spans="1:50" ht="19.5" customHeight="1" x14ac:dyDescent="0.4">
      <c r="A355" s="1295"/>
      <c r="B355" s="1269"/>
      <c r="C355" s="1273"/>
      <c r="D355" s="1273"/>
      <c r="E355" s="1273"/>
      <c r="F355" s="1273"/>
      <c r="G355" s="1273"/>
      <c r="H355" s="1273"/>
      <c r="I355" s="1274"/>
      <c r="J355" s="1076" t="s">
        <v>71</v>
      </c>
      <c r="K355" s="1056"/>
      <c r="L355" s="1056"/>
      <c r="N355" s="372"/>
      <c r="O355" s="372"/>
      <c r="P355" s="372"/>
      <c r="Q355" s="373"/>
      <c r="R355" s="775"/>
      <c r="S355" s="1062"/>
      <c r="T355" s="1266"/>
      <c r="U355" s="1266"/>
      <c r="V355" s="1266"/>
      <c r="W355" s="1266"/>
      <c r="X355" s="1266"/>
      <c r="Y355" s="1266"/>
      <c r="Z355" s="1267"/>
      <c r="AA355" s="1076" t="s">
        <v>71</v>
      </c>
      <c r="AB355" s="1056"/>
      <c r="AC355" s="1056"/>
      <c r="AD355" s="48"/>
      <c r="AE355" s="372"/>
      <c r="AF355" s="372"/>
      <c r="AG355" s="372"/>
      <c r="AH355" s="373"/>
      <c r="AI355" s="774"/>
      <c r="AJ355" s="1281"/>
      <c r="AK355" s="1056" t="s">
        <v>71</v>
      </c>
      <c r="AL355" s="1056"/>
      <c r="AM355" s="1056"/>
      <c r="AN355" s="48"/>
      <c r="AO355" s="372"/>
      <c r="AP355" s="372"/>
      <c r="AQ355" s="372"/>
      <c r="AR355" s="373"/>
      <c r="AS355" s="774"/>
      <c r="AT355" s="1241"/>
      <c r="AU355" s="1241"/>
      <c r="AV355" s="1241"/>
      <c r="AW355" s="1220"/>
      <c r="AX355" s="1221"/>
    </row>
    <row r="356" spans="1:50" ht="19.5" customHeight="1" x14ac:dyDescent="0.4">
      <c r="A356" s="1295"/>
      <c r="B356" s="1269"/>
      <c r="C356" s="1273"/>
      <c r="D356" s="1273"/>
      <c r="E356" s="1273"/>
      <c r="F356" s="1273"/>
      <c r="G356" s="1273"/>
      <c r="H356" s="1273"/>
      <c r="I356" s="1274"/>
      <c r="J356" s="163" t="s">
        <v>3</v>
      </c>
      <c r="K356" s="277" t="s">
        <v>127</v>
      </c>
      <c r="L356" s="277"/>
      <c r="N356" s="372"/>
      <c r="O356" s="372"/>
      <c r="P356" s="372"/>
      <c r="Q356" s="776"/>
      <c r="R356" s="777">
        <f>IF(J356="□",0,IF(AND(J356="☑",K358="□",K359="□",K360="☑"),12,11))</f>
        <v>0</v>
      </c>
      <c r="S356" s="1062"/>
      <c r="T356" s="1266"/>
      <c r="U356" s="1266"/>
      <c r="V356" s="1266"/>
      <c r="W356" s="1266"/>
      <c r="X356" s="1266"/>
      <c r="Y356" s="1266"/>
      <c r="Z356" s="1267"/>
      <c r="AA356" s="163" t="s">
        <v>3</v>
      </c>
      <c r="AB356" s="277" t="s">
        <v>127</v>
      </c>
      <c r="AC356" s="277"/>
      <c r="AD356" s="48"/>
      <c r="AE356" s="372"/>
      <c r="AF356" s="372"/>
      <c r="AG356" s="372"/>
      <c r="AH356" s="776"/>
      <c r="AI356" s="777">
        <f>IF(AA356="□",0,IF(AND(AA356="☑",AB358="□",AB359="□",AB360="☑"),12,11))</f>
        <v>0</v>
      </c>
      <c r="AJ356" s="1281"/>
      <c r="AK356" s="206" t="s">
        <v>3</v>
      </c>
      <c r="AL356" s="277" t="s">
        <v>127</v>
      </c>
      <c r="AM356" s="277"/>
      <c r="AN356" s="48"/>
      <c r="AO356" s="372"/>
      <c r="AP356" s="372"/>
      <c r="AQ356" s="372"/>
      <c r="AR356" s="776"/>
      <c r="AS356" s="777">
        <f>IF(AK356="□",0,IF(AND(AK356="☑",AL358="□",AL359="□",AL360="☑"),12,11))</f>
        <v>0</v>
      </c>
      <c r="AT356" s="1241"/>
      <c r="AU356" s="1241"/>
      <c r="AV356" s="1241"/>
      <c r="AW356" s="1222"/>
      <c r="AX356" s="1223"/>
    </row>
    <row r="357" spans="1:50" ht="19.5" customHeight="1" x14ac:dyDescent="0.4">
      <c r="A357" s="1295"/>
      <c r="B357" s="1269"/>
      <c r="C357" s="1273"/>
      <c r="D357" s="1273"/>
      <c r="E357" s="1273"/>
      <c r="F357" s="1273"/>
      <c r="G357" s="1273"/>
      <c r="H357" s="1273"/>
      <c r="I357" s="1274"/>
      <c r="J357" s="778"/>
      <c r="K357" s="478" t="s">
        <v>95</v>
      </c>
      <c r="L357" s="277"/>
      <c r="N357" s="372"/>
      <c r="O357" s="475"/>
      <c r="P357" s="372"/>
      <c r="Q357" s="787"/>
      <c r="R357" s="775"/>
      <c r="S357" s="1062"/>
      <c r="T357" s="1266"/>
      <c r="U357" s="1266"/>
      <c r="V357" s="1266"/>
      <c r="W357" s="1266"/>
      <c r="X357" s="1266"/>
      <c r="Y357" s="1266"/>
      <c r="Z357" s="1267"/>
      <c r="AA357" s="778"/>
      <c r="AB357" s="478" t="s">
        <v>95</v>
      </c>
      <c r="AC357" s="277"/>
      <c r="AD357" s="48"/>
      <c r="AE357" s="372"/>
      <c r="AF357" s="475"/>
      <c r="AG357" s="372"/>
      <c r="AH357" s="787"/>
      <c r="AI357" s="775"/>
      <c r="AJ357" s="1281"/>
      <c r="AK357" s="989"/>
      <c r="AL357" s="478" t="s">
        <v>95</v>
      </c>
      <c r="AM357" s="277"/>
      <c r="AN357" s="48"/>
      <c r="AO357" s="372"/>
      <c r="AP357" s="475"/>
      <c r="AQ357" s="372"/>
      <c r="AR357" s="787"/>
      <c r="AS357" s="775"/>
      <c r="AT357" s="1241"/>
      <c r="AU357" s="1241"/>
      <c r="AV357" s="1241"/>
      <c r="AW357" s="1222"/>
      <c r="AX357" s="1223"/>
    </row>
    <row r="358" spans="1:50" ht="19.5" customHeight="1" x14ac:dyDescent="0.4">
      <c r="A358" s="1295"/>
      <c r="B358" s="1269"/>
      <c r="C358" s="1273"/>
      <c r="D358" s="1273"/>
      <c r="E358" s="1273"/>
      <c r="F358" s="1273"/>
      <c r="G358" s="1273"/>
      <c r="H358" s="1273"/>
      <c r="I358" s="1274"/>
      <c r="J358" s="778"/>
      <c r="K358" s="202" t="s">
        <v>3</v>
      </c>
      <c r="L358" s="409" t="s">
        <v>130</v>
      </c>
      <c r="M358" s="372"/>
      <c r="N358" s="372"/>
      <c r="O358" s="372"/>
      <c r="P358" s="372"/>
      <c r="Q358" s="787"/>
      <c r="R358" s="775"/>
      <c r="S358" s="1062"/>
      <c r="T358" s="1266"/>
      <c r="U358" s="1266"/>
      <c r="V358" s="1266"/>
      <c r="W358" s="1266"/>
      <c r="X358" s="1266"/>
      <c r="Y358" s="1266"/>
      <c r="Z358" s="1267"/>
      <c r="AA358" s="778"/>
      <c r="AB358" s="202" t="s">
        <v>3</v>
      </c>
      <c r="AC358" s="409" t="s">
        <v>130</v>
      </c>
      <c r="AD358" s="372"/>
      <c r="AE358" s="372"/>
      <c r="AF358" s="372"/>
      <c r="AG358" s="372"/>
      <c r="AH358" s="787"/>
      <c r="AI358" s="775"/>
      <c r="AJ358" s="1281"/>
      <c r="AK358" s="989"/>
      <c r="AL358" s="202" t="s">
        <v>3</v>
      </c>
      <c r="AM358" s="409" t="s">
        <v>130</v>
      </c>
      <c r="AN358" s="372"/>
      <c r="AO358" s="372"/>
      <c r="AP358" s="372"/>
      <c r="AQ358" s="372"/>
      <c r="AR358" s="787"/>
      <c r="AS358" s="775"/>
      <c r="AT358" s="1241"/>
      <c r="AU358" s="1241"/>
      <c r="AV358" s="1241"/>
      <c r="AW358" s="1222"/>
      <c r="AX358" s="1223"/>
    </row>
    <row r="359" spans="1:50" ht="19.5" customHeight="1" x14ac:dyDescent="0.4">
      <c r="A359" s="1295"/>
      <c r="B359" s="1269"/>
      <c r="C359" s="422"/>
      <c r="D359" s="422"/>
      <c r="E359" s="422"/>
      <c r="F359" s="422"/>
      <c r="G359" s="422"/>
      <c r="H359" s="422"/>
      <c r="I359" s="479"/>
      <c r="J359" s="778"/>
      <c r="K359" s="202" t="s">
        <v>3</v>
      </c>
      <c r="L359" s="409" t="s">
        <v>131</v>
      </c>
      <c r="M359" s="372"/>
      <c r="N359" s="372"/>
      <c r="O359" s="372"/>
      <c r="P359" s="372"/>
      <c r="Q359" s="787"/>
      <c r="R359" s="775"/>
      <c r="S359" s="1062"/>
      <c r="T359" s="426"/>
      <c r="U359" s="426"/>
      <c r="V359" s="426"/>
      <c r="W359" s="426"/>
      <c r="X359" s="426"/>
      <c r="Y359" s="426"/>
      <c r="Z359" s="480"/>
      <c r="AA359" s="778"/>
      <c r="AB359" s="202" t="s">
        <v>3</v>
      </c>
      <c r="AC359" s="409" t="s">
        <v>131</v>
      </c>
      <c r="AD359" s="372"/>
      <c r="AE359" s="372"/>
      <c r="AF359" s="372"/>
      <c r="AG359" s="372"/>
      <c r="AH359" s="787"/>
      <c r="AI359" s="775"/>
      <c r="AJ359" s="1281"/>
      <c r="AK359" s="989"/>
      <c r="AL359" s="202" t="s">
        <v>3</v>
      </c>
      <c r="AM359" s="409" t="s">
        <v>131</v>
      </c>
      <c r="AN359" s="372"/>
      <c r="AO359" s="372"/>
      <c r="AP359" s="372"/>
      <c r="AQ359" s="372"/>
      <c r="AR359" s="787"/>
      <c r="AS359" s="775"/>
      <c r="AT359" s="1241"/>
      <c r="AU359" s="1241"/>
      <c r="AV359" s="1241"/>
      <c r="AW359" s="1222"/>
      <c r="AX359" s="1223"/>
    </row>
    <row r="360" spans="1:50" ht="19.5" customHeight="1" x14ac:dyDescent="0.4">
      <c r="A360" s="1295"/>
      <c r="B360" s="1269"/>
      <c r="C360" s="422"/>
      <c r="D360" s="1039" t="s">
        <v>162</v>
      </c>
      <c r="E360" s="1040"/>
      <c r="F360" s="1040"/>
      <c r="G360" s="1040"/>
      <c r="H360" s="1041"/>
      <c r="I360" s="479"/>
      <c r="J360" s="778"/>
      <c r="K360" s="202" t="s">
        <v>3</v>
      </c>
      <c r="L360" s="409" t="s">
        <v>721</v>
      </c>
      <c r="M360" s="372"/>
      <c r="N360" s="372"/>
      <c r="O360" s="372"/>
      <c r="P360" s="991"/>
      <c r="Q360" s="788"/>
      <c r="R360" s="777"/>
      <c r="S360" s="1062"/>
      <c r="T360" s="426"/>
      <c r="U360" s="1039" t="s">
        <v>162</v>
      </c>
      <c r="V360" s="1040"/>
      <c r="W360" s="1040"/>
      <c r="X360" s="1040"/>
      <c r="Y360" s="1041"/>
      <c r="Z360" s="480"/>
      <c r="AA360" s="778"/>
      <c r="AB360" s="202" t="s">
        <v>3</v>
      </c>
      <c r="AC360" s="409" t="s">
        <v>129</v>
      </c>
      <c r="AD360" s="372"/>
      <c r="AE360" s="372"/>
      <c r="AF360" s="372"/>
      <c r="AG360" s="991"/>
      <c r="AH360" s="788"/>
      <c r="AI360" s="777"/>
      <c r="AJ360" s="1281"/>
      <c r="AK360" s="989"/>
      <c r="AL360" s="202" t="s">
        <v>3</v>
      </c>
      <c r="AM360" s="409" t="s">
        <v>129</v>
      </c>
      <c r="AN360" s="372"/>
      <c r="AO360" s="372"/>
      <c r="AP360" s="372"/>
      <c r="AQ360" s="991"/>
      <c r="AR360" s="788"/>
      <c r="AS360" s="777"/>
      <c r="AT360" s="1241"/>
      <c r="AU360" s="1241"/>
      <c r="AV360" s="1241"/>
      <c r="AW360" s="629"/>
      <c r="AX360" s="630"/>
    </row>
    <row r="361" spans="1:50" ht="19.5" customHeight="1" x14ac:dyDescent="0.4">
      <c r="A361" s="1295"/>
      <c r="B361" s="1269"/>
      <c r="C361" s="422"/>
      <c r="D361" s="1042"/>
      <c r="E361" s="1043"/>
      <c r="F361" s="1043"/>
      <c r="G361" s="1043"/>
      <c r="H361" s="1044"/>
      <c r="I361" s="479"/>
      <c r="J361" s="163" t="s">
        <v>3</v>
      </c>
      <c r="K361" s="277" t="s">
        <v>128</v>
      </c>
      <c r="L361" s="409"/>
      <c r="M361" s="372"/>
      <c r="N361" s="372"/>
      <c r="O361" s="372"/>
      <c r="P361" s="372"/>
      <c r="Q361" s="776"/>
      <c r="R361" s="777">
        <f>IF(J361="□",0,IF(AND(J361="☑",K363="□",K364="□",K365="☑"),12,11))</f>
        <v>0</v>
      </c>
      <c r="S361" s="1062"/>
      <c r="T361" s="426"/>
      <c r="U361" s="1042"/>
      <c r="V361" s="1043"/>
      <c r="W361" s="1043"/>
      <c r="X361" s="1043"/>
      <c r="Y361" s="1044"/>
      <c r="Z361" s="480"/>
      <c r="AA361" s="163" t="s">
        <v>3</v>
      </c>
      <c r="AB361" s="277" t="s">
        <v>128</v>
      </c>
      <c r="AC361" s="409"/>
      <c r="AD361" s="372"/>
      <c r="AE361" s="372"/>
      <c r="AF361" s="372"/>
      <c r="AG361" s="372"/>
      <c r="AH361" s="776"/>
      <c r="AI361" s="777">
        <f>IF(AA361="□",0,IF(AND(AA361="☑",AB363="□",AB364="□",AB365="☑"),12,11))</f>
        <v>0</v>
      </c>
      <c r="AJ361" s="1281"/>
      <c r="AK361" s="206" t="s">
        <v>3</v>
      </c>
      <c r="AL361" s="277" t="s">
        <v>128</v>
      </c>
      <c r="AM361" s="409"/>
      <c r="AN361" s="372"/>
      <c r="AO361" s="372"/>
      <c r="AP361" s="372"/>
      <c r="AQ361" s="372"/>
      <c r="AR361" s="776"/>
      <c r="AS361" s="777">
        <f>IF(AK361="□",0,IF(AND(AK361="☑",AL363="□",AL364="□",AL365="☑"),12,11))</f>
        <v>0</v>
      </c>
      <c r="AT361" s="1241"/>
      <c r="AU361" s="1241"/>
      <c r="AV361" s="1241"/>
      <c r="AW361" s="1217"/>
      <c r="AX361" s="1218"/>
    </row>
    <row r="362" spans="1:50" ht="19.5" customHeight="1" x14ac:dyDescent="0.4">
      <c r="A362" s="1295"/>
      <c r="B362" s="1269"/>
      <c r="C362" s="422"/>
      <c r="D362" s="1045" t="s">
        <v>157</v>
      </c>
      <c r="E362" s="1046"/>
      <c r="F362" s="1046"/>
      <c r="G362" s="1046"/>
      <c r="H362" s="1047"/>
      <c r="I362" s="479"/>
      <c r="J362" s="614"/>
      <c r="K362" s="478" t="s">
        <v>95</v>
      </c>
      <c r="L362" s="409"/>
      <c r="M362" s="372"/>
      <c r="N362" s="372"/>
      <c r="O362" s="372"/>
      <c r="P362" s="372"/>
      <c r="Q362" s="776"/>
      <c r="R362" s="775"/>
      <c r="S362" s="1062"/>
      <c r="T362" s="426"/>
      <c r="U362" s="1045" t="s">
        <v>157</v>
      </c>
      <c r="V362" s="1046"/>
      <c r="W362" s="1046"/>
      <c r="X362" s="1046"/>
      <c r="Y362" s="1047"/>
      <c r="Z362" s="480"/>
      <c r="AA362" s="614"/>
      <c r="AB362" s="478" t="s">
        <v>95</v>
      </c>
      <c r="AC362" s="409"/>
      <c r="AD362" s="372"/>
      <c r="AE362" s="372"/>
      <c r="AF362" s="372"/>
      <c r="AG362" s="372"/>
      <c r="AH362" s="776"/>
      <c r="AI362" s="775"/>
      <c r="AJ362" s="1281"/>
      <c r="AK362" s="994"/>
      <c r="AL362" s="478" t="s">
        <v>95</v>
      </c>
      <c r="AM362" s="409"/>
      <c r="AN362" s="372"/>
      <c r="AO362" s="372"/>
      <c r="AP362" s="372"/>
      <c r="AQ362" s="372"/>
      <c r="AR362" s="776"/>
      <c r="AS362" s="775"/>
      <c r="AT362" s="1241"/>
      <c r="AU362" s="1241"/>
      <c r="AV362" s="1241"/>
      <c r="AW362" s="1219"/>
      <c r="AX362" s="1218"/>
    </row>
    <row r="363" spans="1:50" ht="19.5" customHeight="1" x14ac:dyDescent="0.4">
      <c r="A363" s="1295"/>
      <c r="B363" s="1269"/>
      <c r="C363" s="422"/>
      <c r="D363" s="1048"/>
      <c r="E363" s="1049"/>
      <c r="F363" s="1049"/>
      <c r="G363" s="1049"/>
      <c r="H363" s="1050"/>
      <c r="I363" s="479"/>
      <c r="J363" s="778"/>
      <c r="K363" s="202" t="s">
        <v>3</v>
      </c>
      <c r="L363" s="409" t="s">
        <v>99</v>
      </c>
      <c r="N363" s="372"/>
      <c r="O363" s="372"/>
      <c r="P363" s="372"/>
      <c r="Q363" s="787"/>
      <c r="R363" s="789">
        <f>IF(AND(R356=0,R361=0),0,IF(AND(R356=11,R361=11),11,IF(AND(R356=11,R361=12),12,IF(AND(R356=11,R361=0),199,IF(AND(R356=12,R361=11),21,IF(AND(R356=12,R361=12),22,IF(AND(R356=12,R361=0),299,IF(AND(R356=0,R361=11),991,IF(AND(R356=0,R361=12),992,"Error")))))))))</f>
        <v>0</v>
      </c>
      <c r="S363" s="1062"/>
      <c r="T363" s="426"/>
      <c r="U363" s="1048"/>
      <c r="V363" s="1049"/>
      <c r="W363" s="1049"/>
      <c r="X363" s="1049"/>
      <c r="Y363" s="1050"/>
      <c r="Z363" s="480"/>
      <c r="AA363" s="778"/>
      <c r="AB363" s="202" t="s">
        <v>3</v>
      </c>
      <c r="AC363" s="409" t="s">
        <v>99</v>
      </c>
      <c r="AD363" s="48"/>
      <c r="AE363" s="372"/>
      <c r="AF363" s="372"/>
      <c r="AG363" s="372"/>
      <c r="AH363" s="787"/>
      <c r="AI363" s="789">
        <f>IF(AND(AI356=0,AI361=0),0,IF(AND(AI356=11,AI361=11),11,IF(AND(AI356=11,AI361=12),12,IF(AND(AI356=11,AI361=0),199,IF(AND(AI356=12,AI361=11),21,IF(AND(AI356=12,AI361=12),22,IF(AND(AI356=12,AI361=0),299,IF(AND(AI356=0,AI361=11),991,IF(AND(AI356=0,AI361=12),992,"Error")))))))))</f>
        <v>0</v>
      </c>
      <c r="AJ363" s="1281"/>
      <c r="AK363" s="989"/>
      <c r="AL363" s="202" t="s">
        <v>3</v>
      </c>
      <c r="AM363" s="409" t="s">
        <v>99</v>
      </c>
      <c r="AN363" s="48"/>
      <c r="AO363" s="372"/>
      <c r="AP363" s="372"/>
      <c r="AQ363" s="372"/>
      <c r="AR363" s="787"/>
      <c r="AS363" s="789">
        <f>IF(AND(AS356=0,AS361=0),0,IF(AND(AS356=11,AS361=11),11,IF(AND(AS356=11,AS361=12),12,IF(AND(AS356=11,AS361=0),199,IF(AND(AS356=12,AS361=11),21,IF(AND(AS356=12,AS361=12),22,IF(AND(AS356=12,AS361=0),299,IF(AND(AS356=0,AS361=11),991,IF(AND(AS356=0,AS361=12),992,"Error")))))))))</f>
        <v>0</v>
      </c>
      <c r="AT363" s="1241"/>
      <c r="AU363" s="1241"/>
      <c r="AV363" s="1241"/>
      <c r="AW363" s="1219"/>
      <c r="AX363" s="1218"/>
    </row>
    <row r="364" spans="1:50" ht="19.5" customHeight="1" x14ac:dyDescent="0.4">
      <c r="A364" s="1295"/>
      <c r="B364" s="1269"/>
      <c r="C364" s="492"/>
      <c r="D364" s="1045" t="s">
        <v>158</v>
      </c>
      <c r="E364" s="1051"/>
      <c r="F364" s="1051"/>
      <c r="G364" s="1051"/>
      <c r="H364" s="1052"/>
      <c r="I364" s="422"/>
      <c r="J364" s="778"/>
      <c r="K364" s="202" t="s">
        <v>3</v>
      </c>
      <c r="L364" s="409" t="s">
        <v>100</v>
      </c>
      <c r="M364" s="483"/>
      <c r="N364" s="372"/>
      <c r="O364" s="372"/>
      <c r="P364" s="372"/>
      <c r="Q364" s="787"/>
      <c r="R364" s="775"/>
      <c r="S364" s="1062"/>
      <c r="T364" s="493"/>
      <c r="U364" s="1045" t="s">
        <v>158</v>
      </c>
      <c r="V364" s="1051"/>
      <c r="W364" s="1051"/>
      <c r="X364" s="1051"/>
      <c r="Y364" s="1052"/>
      <c r="Z364" s="426"/>
      <c r="AA364" s="778"/>
      <c r="AB364" s="202" t="s">
        <v>3</v>
      </c>
      <c r="AC364" s="409" t="s">
        <v>100</v>
      </c>
      <c r="AD364" s="483"/>
      <c r="AE364" s="372"/>
      <c r="AF364" s="372"/>
      <c r="AG364" s="372"/>
      <c r="AH364" s="787"/>
      <c r="AI364" s="775"/>
      <c r="AJ364" s="1281"/>
      <c r="AK364" s="989"/>
      <c r="AL364" s="202" t="s">
        <v>3</v>
      </c>
      <c r="AM364" s="409" t="s">
        <v>100</v>
      </c>
      <c r="AN364" s="483"/>
      <c r="AO364" s="372"/>
      <c r="AP364" s="372"/>
      <c r="AQ364" s="372"/>
      <c r="AR364" s="787"/>
      <c r="AS364" s="775"/>
      <c r="AT364" s="1241"/>
      <c r="AU364" s="1241"/>
      <c r="AV364" s="1241"/>
      <c r="AW364" s="1219"/>
      <c r="AX364" s="1218"/>
    </row>
    <row r="365" spans="1:50" ht="19.5" customHeight="1" x14ac:dyDescent="0.4">
      <c r="A365" s="1295"/>
      <c r="B365" s="1269"/>
      <c r="C365" s="432"/>
      <c r="D365" s="1053"/>
      <c r="E365" s="1054"/>
      <c r="F365" s="1054"/>
      <c r="G365" s="1054"/>
      <c r="H365" s="1055"/>
      <c r="I365" s="422"/>
      <c r="J365" s="778"/>
      <c r="K365" s="202" t="s">
        <v>3</v>
      </c>
      <c r="L365" s="409" t="s">
        <v>721</v>
      </c>
      <c r="M365" s="483"/>
      <c r="N365" s="372"/>
      <c r="O365" s="990"/>
      <c r="P365" s="991"/>
      <c r="Q365" s="790"/>
      <c r="R365" s="775"/>
      <c r="S365" s="1062"/>
      <c r="T365" s="434"/>
      <c r="U365" s="1053"/>
      <c r="V365" s="1054"/>
      <c r="W365" s="1054"/>
      <c r="X365" s="1054"/>
      <c r="Y365" s="1055"/>
      <c r="Z365" s="426"/>
      <c r="AA365" s="778"/>
      <c r="AB365" s="202" t="s">
        <v>3</v>
      </c>
      <c r="AC365" s="409" t="s">
        <v>721</v>
      </c>
      <c r="AD365" s="483"/>
      <c r="AE365" s="372"/>
      <c r="AF365" s="990"/>
      <c r="AG365" s="991"/>
      <c r="AH365" s="790"/>
      <c r="AI365" s="775"/>
      <c r="AJ365" s="1281"/>
      <c r="AK365" s="989"/>
      <c r="AL365" s="202" t="s">
        <v>3</v>
      </c>
      <c r="AM365" s="409" t="s">
        <v>129</v>
      </c>
      <c r="AN365" s="483"/>
      <c r="AO365" s="372"/>
      <c r="AP365" s="990"/>
      <c r="AQ365" s="991"/>
      <c r="AR365" s="790"/>
      <c r="AS365" s="775"/>
      <c r="AT365" s="1241"/>
      <c r="AU365" s="1241"/>
      <c r="AV365" s="1241"/>
      <c r="AW365" s="1219"/>
      <c r="AX365" s="1218"/>
    </row>
    <row r="366" spans="1:50" ht="19.5" customHeight="1" x14ac:dyDescent="0.4">
      <c r="A366" s="1295"/>
      <c r="B366" s="1269"/>
      <c r="C366" s="615"/>
      <c r="D366" s="422"/>
      <c r="E366" s="422"/>
      <c r="F366" s="422"/>
      <c r="G366" s="422"/>
      <c r="H366" s="422"/>
      <c r="I366" s="422"/>
      <c r="J366" s="156" t="s">
        <v>3</v>
      </c>
      <c r="K366" s="277" t="s">
        <v>90</v>
      </c>
      <c r="M366" s="46"/>
      <c r="N366" s="372"/>
      <c r="O366" s="372"/>
      <c r="P366" s="372"/>
      <c r="Q366" s="776"/>
      <c r="R366" s="383">
        <f>IF(J366="☑",11,0)</f>
        <v>0</v>
      </c>
      <c r="S366" s="1062"/>
      <c r="T366" s="616"/>
      <c r="U366" s="426"/>
      <c r="V366" s="426"/>
      <c r="W366" s="426"/>
      <c r="X366" s="426"/>
      <c r="Y366" s="426"/>
      <c r="Z366" s="426"/>
      <c r="AA366" s="156" t="s">
        <v>3</v>
      </c>
      <c r="AB366" s="277" t="s">
        <v>90</v>
      </c>
      <c r="AC366" s="48"/>
      <c r="AD366" s="46"/>
      <c r="AE366" s="372"/>
      <c r="AF366" s="372"/>
      <c r="AG366" s="372"/>
      <c r="AH366" s="776"/>
      <c r="AI366" s="383">
        <f>IF(AA366="☑",11,0)</f>
        <v>0</v>
      </c>
      <c r="AJ366" s="1281"/>
      <c r="AK366" s="202" t="s">
        <v>3</v>
      </c>
      <c r="AL366" s="277" t="s">
        <v>90</v>
      </c>
      <c r="AM366" s="48"/>
      <c r="AN366" s="46"/>
      <c r="AO366" s="372"/>
      <c r="AP366" s="372"/>
      <c r="AQ366" s="372"/>
      <c r="AR366" s="776"/>
      <c r="AS366" s="383">
        <f>IF(AK366="☑",11,0)</f>
        <v>0</v>
      </c>
      <c r="AT366" s="1241"/>
      <c r="AU366" s="1241"/>
      <c r="AV366" s="1241"/>
      <c r="AW366" s="1219"/>
      <c r="AX366" s="1218"/>
    </row>
    <row r="367" spans="1:50" ht="19.5" customHeight="1" x14ac:dyDescent="0.4">
      <c r="A367" s="1295"/>
      <c r="B367" s="1269"/>
      <c r="C367" s="422"/>
      <c r="D367" s="422"/>
      <c r="E367" s="422"/>
      <c r="F367" s="422"/>
      <c r="G367" s="422"/>
      <c r="H367" s="422"/>
      <c r="I367" s="422"/>
      <c r="J367" s="778"/>
      <c r="K367" s="478" t="s">
        <v>101</v>
      </c>
      <c r="L367" s="277"/>
      <c r="N367" s="372"/>
      <c r="O367" s="475"/>
      <c r="P367" s="372"/>
      <c r="Q367" s="373"/>
      <c r="R367" s="775"/>
      <c r="S367" s="1062"/>
      <c r="T367" s="426"/>
      <c r="U367" s="426"/>
      <c r="V367" s="426"/>
      <c r="W367" s="426"/>
      <c r="X367" s="426"/>
      <c r="Y367" s="426"/>
      <c r="Z367" s="426"/>
      <c r="AA367" s="778"/>
      <c r="AB367" s="478" t="s">
        <v>101</v>
      </c>
      <c r="AC367" s="277"/>
      <c r="AD367" s="48"/>
      <c r="AE367" s="372"/>
      <c r="AF367" s="475"/>
      <c r="AG367" s="372"/>
      <c r="AH367" s="373"/>
      <c r="AI367" s="775"/>
      <c r="AJ367" s="1281"/>
      <c r="AK367" s="989"/>
      <c r="AL367" s="478" t="s">
        <v>101</v>
      </c>
      <c r="AM367" s="277"/>
      <c r="AN367" s="48"/>
      <c r="AO367" s="372"/>
      <c r="AP367" s="475"/>
      <c r="AQ367" s="372"/>
      <c r="AR367" s="373"/>
      <c r="AS367" s="775"/>
      <c r="AT367" s="1241"/>
      <c r="AU367" s="1241"/>
      <c r="AV367" s="1241"/>
      <c r="AW367" s="1219"/>
      <c r="AX367" s="1218"/>
    </row>
    <row r="368" spans="1:50" ht="19.5" customHeight="1" x14ac:dyDescent="0.4">
      <c r="A368" s="1295"/>
      <c r="B368" s="1269"/>
      <c r="C368" s="422"/>
      <c r="D368" s="422"/>
      <c r="E368" s="422"/>
      <c r="F368" s="422"/>
      <c r="G368" s="422"/>
      <c r="H368" s="422"/>
      <c r="I368" s="422"/>
      <c r="J368" s="778"/>
      <c r="K368" s="202" t="s">
        <v>3</v>
      </c>
      <c r="L368" s="409" t="s">
        <v>104</v>
      </c>
      <c r="M368" s="46"/>
      <c r="N368" s="372"/>
      <c r="O368" s="372"/>
      <c r="P368" s="372"/>
      <c r="Q368" s="373"/>
      <c r="R368" s="775"/>
      <c r="S368" s="1062"/>
      <c r="T368" s="426"/>
      <c r="U368" s="426"/>
      <c r="V368" s="426"/>
      <c r="W368" s="426"/>
      <c r="X368" s="426"/>
      <c r="Y368" s="426"/>
      <c r="Z368" s="426"/>
      <c r="AA368" s="778"/>
      <c r="AB368" s="202" t="s">
        <v>3</v>
      </c>
      <c r="AC368" s="409" t="s">
        <v>104</v>
      </c>
      <c r="AD368" s="46"/>
      <c r="AE368" s="372"/>
      <c r="AF368" s="372"/>
      <c r="AG368" s="372"/>
      <c r="AH368" s="373"/>
      <c r="AI368" s="775"/>
      <c r="AJ368" s="1281"/>
      <c r="AK368" s="989"/>
      <c r="AL368" s="202" t="s">
        <v>3</v>
      </c>
      <c r="AM368" s="409" t="s">
        <v>104</v>
      </c>
      <c r="AN368" s="46"/>
      <c r="AO368" s="372"/>
      <c r="AP368" s="372"/>
      <c r="AQ368" s="372"/>
      <c r="AR368" s="373"/>
      <c r="AS368" s="775"/>
      <c r="AT368" s="1241"/>
      <c r="AU368" s="1241"/>
      <c r="AV368" s="1241"/>
      <c r="AW368" s="1219"/>
      <c r="AX368" s="1218"/>
    </row>
    <row r="369" spans="1:50" ht="19.5" customHeight="1" x14ac:dyDescent="0.4">
      <c r="A369" s="1295"/>
      <c r="B369" s="1269"/>
      <c r="C369" s="422"/>
      <c r="D369" s="422"/>
      <c r="E369" s="422"/>
      <c r="F369" s="422"/>
      <c r="G369" s="422"/>
      <c r="H369" s="422"/>
      <c r="I369" s="422"/>
      <c r="J369" s="778"/>
      <c r="K369" s="202" t="s">
        <v>3</v>
      </c>
      <c r="L369" s="409" t="s">
        <v>81</v>
      </c>
      <c r="M369" s="46"/>
      <c r="N369" s="372"/>
      <c r="O369" s="372"/>
      <c r="P369" s="372"/>
      <c r="Q369" s="373"/>
      <c r="R369" s="775"/>
      <c r="S369" s="1062"/>
      <c r="T369" s="426"/>
      <c r="U369" s="426"/>
      <c r="V369" s="426"/>
      <c r="W369" s="426"/>
      <c r="X369" s="426"/>
      <c r="Y369" s="426"/>
      <c r="Z369" s="426"/>
      <c r="AA369" s="778"/>
      <c r="AB369" s="202" t="s">
        <v>3</v>
      </c>
      <c r="AC369" s="409" t="s">
        <v>81</v>
      </c>
      <c r="AD369" s="46"/>
      <c r="AE369" s="372"/>
      <c r="AF369" s="372"/>
      <c r="AG369" s="372"/>
      <c r="AH369" s="373"/>
      <c r="AI369" s="775"/>
      <c r="AJ369" s="1281"/>
      <c r="AK369" s="989"/>
      <c r="AL369" s="202" t="s">
        <v>3</v>
      </c>
      <c r="AM369" s="409" t="s">
        <v>81</v>
      </c>
      <c r="AN369" s="46"/>
      <c r="AO369" s="372"/>
      <c r="AP369" s="372"/>
      <c r="AQ369" s="372"/>
      <c r="AR369" s="373"/>
      <c r="AS369" s="775"/>
      <c r="AT369" s="1241"/>
      <c r="AU369" s="1241"/>
      <c r="AV369" s="1241"/>
      <c r="AW369" s="1219"/>
      <c r="AX369" s="1218"/>
    </row>
    <row r="370" spans="1:50" ht="19.5" customHeight="1" x14ac:dyDescent="0.4">
      <c r="A370" s="1295"/>
      <c r="B370" s="1269"/>
      <c r="C370" s="422"/>
      <c r="D370" s="422"/>
      <c r="E370" s="422"/>
      <c r="F370" s="422"/>
      <c r="G370" s="422"/>
      <c r="H370" s="422"/>
      <c r="I370" s="422"/>
      <c r="J370" s="778"/>
      <c r="K370" s="202" t="s">
        <v>3</v>
      </c>
      <c r="L370" s="995" t="s">
        <v>102</v>
      </c>
      <c r="M370" s="46"/>
      <c r="N370" s="1243"/>
      <c r="O370" s="1244"/>
      <c r="P370" s="372"/>
      <c r="Q370" s="373"/>
      <c r="R370" s="775"/>
      <c r="S370" s="1062"/>
      <c r="T370" s="426"/>
      <c r="U370" s="426"/>
      <c r="V370" s="426"/>
      <c r="W370" s="426"/>
      <c r="X370" s="426"/>
      <c r="Y370" s="426"/>
      <c r="Z370" s="426"/>
      <c r="AA370" s="778"/>
      <c r="AB370" s="202" t="s">
        <v>3</v>
      </c>
      <c r="AC370" s="981" t="s">
        <v>102</v>
      </c>
      <c r="AD370" s="46"/>
      <c r="AE370" s="1243"/>
      <c r="AF370" s="1244"/>
      <c r="AG370" s="372"/>
      <c r="AH370" s="373"/>
      <c r="AI370" s="775"/>
      <c r="AJ370" s="1281"/>
      <c r="AK370" s="989"/>
      <c r="AL370" s="202" t="s">
        <v>3</v>
      </c>
      <c r="AM370" s="567" t="s">
        <v>102</v>
      </c>
      <c r="AN370" s="46"/>
      <c r="AO370" s="1243"/>
      <c r="AP370" s="1244"/>
      <c r="AQ370" s="372"/>
      <c r="AR370" s="373"/>
      <c r="AS370" s="775"/>
      <c r="AT370" s="1241"/>
      <c r="AU370" s="1241"/>
      <c r="AV370" s="1241"/>
      <c r="AW370" s="1219"/>
      <c r="AX370" s="1218"/>
    </row>
    <row r="371" spans="1:50" ht="19.5" customHeight="1" x14ac:dyDescent="0.15">
      <c r="A371" s="1295"/>
      <c r="B371" s="1269"/>
      <c r="C371" s="492"/>
      <c r="D371" s="996"/>
      <c r="E371" s="422"/>
      <c r="F371" s="422"/>
      <c r="G371" s="422"/>
      <c r="H371" s="422"/>
      <c r="I371" s="422"/>
      <c r="J371" s="439" t="s">
        <v>68</v>
      </c>
      <c r="K371" s="148"/>
      <c r="L371" s="398"/>
      <c r="M371" s="398"/>
      <c r="N371" s="148"/>
      <c r="O371" s="372"/>
      <c r="P371" s="517"/>
      <c r="Q371" s="791"/>
      <c r="R371" s="775"/>
      <c r="S371" s="1062"/>
      <c r="T371" s="493"/>
      <c r="U371" s="597"/>
      <c r="V371" s="426"/>
      <c r="W371" s="426"/>
      <c r="X371" s="426"/>
      <c r="Y371" s="426"/>
      <c r="Z371" s="426"/>
      <c r="AA371" s="439" t="s">
        <v>163</v>
      </c>
      <c r="AB371" s="148"/>
      <c r="AC371" s="398"/>
      <c r="AD371" s="398"/>
      <c r="AE371" s="148"/>
      <c r="AF371" s="372"/>
      <c r="AG371" s="517"/>
      <c r="AH371" s="791"/>
      <c r="AI371" s="775"/>
      <c r="AJ371" s="1281"/>
      <c r="AK371" s="441" t="s">
        <v>163</v>
      </c>
      <c r="AL371" s="148"/>
      <c r="AM371" s="398"/>
      <c r="AN371" s="398"/>
      <c r="AO371" s="148"/>
      <c r="AP371" s="372"/>
      <c r="AQ371" s="517"/>
      <c r="AR371" s="791"/>
      <c r="AS371" s="775"/>
      <c r="AT371" s="1241"/>
      <c r="AU371" s="1241"/>
      <c r="AV371" s="1241"/>
      <c r="AW371" s="1219"/>
      <c r="AX371" s="1218"/>
    </row>
    <row r="372" spans="1:50" ht="19.5" customHeight="1" x14ac:dyDescent="0.4">
      <c r="A372" s="1295"/>
      <c r="B372" s="1269"/>
      <c r="C372" s="422"/>
      <c r="D372" s="422"/>
      <c r="E372" s="422"/>
      <c r="F372" s="422"/>
      <c r="G372" s="422"/>
      <c r="H372" s="422"/>
      <c r="I372" s="422"/>
      <c r="J372" s="156" t="s">
        <v>3</v>
      </c>
      <c r="K372" s="409" t="s">
        <v>66</v>
      </c>
      <c r="L372" s="410"/>
      <c r="M372" s="410"/>
      <c r="N372" s="372"/>
      <c r="O372" s="372"/>
      <c r="P372" s="46"/>
      <c r="Q372" s="792"/>
      <c r="R372" s="412">
        <f>IF(AND(R356=0,R361=0),99,IF(AND(J372="☑",J373="☑"),99,IF(AND(J372="□",J373="□"),99,IF(J372="☑",1,2))))</f>
        <v>99</v>
      </c>
      <c r="S372" s="1062"/>
      <c r="T372" s="426"/>
      <c r="U372" s="426"/>
      <c r="V372" s="426"/>
      <c r="W372" s="426"/>
      <c r="X372" s="426"/>
      <c r="Y372" s="426"/>
      <c r="Z372" s="426"/>
      <c r="AA372" s="156" t="s">
        <v>2</v>
      </c>
      <c r="AB372" s="409" t="s">
        <v>66</v>
      </c>
      <c r="AC372" s="410"/>
      <c r="AD372" s="410"/>
      <c r="AE372" s="372"/>
      <c r="AF372" s="372"/>
      <c r="AG372" s="46"/>
      <c r="AH372" s="792"/>
      <c r="AI372" s="412">
        <f>IF(AND(AI356=0,AI361=0),99,IF(AND(AA372="☑",AA373="☑"),99,IF(AND(AA372="□",AA373="□"),99,IF(AA372="☑",1,2))))</f>
        <v>99</v>
      </c>
      <c r="AJ372" s="1281"/>
      <c r="AK372" s="202" t="s">
        <v>2</v>
      </c>
      <c r="AL372" s="409" t="s">
        <v>66</v>
      </c>
      <c r="AM372" s="410"/>
      <c r="AN372" s="410"/>
      <c r="AO372" s="372"/>
      <c r="AP372" s="372"/>
      <c r="AQ372" s="46"/>
      <c r="AR372" s="792"/>
      <c r="AS372" s="412">
        <f>IF(AND(AS356=0,AS361=0),99,IF(AND(AK372="☑",AK373="☑"),99,IF(AND(AK372="□",AK373="□"),99,IF(AK372="☑",1,2))))</f>
        <v>99</v>
      </c>
      <c r="AT372" s="1241"/>
      <c r="AU372" s="1241"/>
      <c r="AV372" s="1241"/>
      <c r="AW372" s="1219"/>
      <c r="AX372" s="1218"/>
    </row>
    <row r="373" spans="1:50" ht="19.5" customHeight="1" x14ac:dyDescent="0.4">
      <c r="A373" s="1295"/>
      <c r="B373" s="1269"/>
      <c r="C373" s="422"/>
      <c r="D373" s="422"/>
      <c r="E373" s="422"/>
      <c r="F373" s="422"/>
      <c r="G373" s="422"/>
      <c r="H373" s="422"/>
      <c r="I373" s="422"/>
      <c r="J373" s="156" t="s">
        <v>3</v>
      </c>
      <c r="K373" s="397" t="s">
        <v>67</v>
      </c>
      <c r="L373" s="398"/>
      <c r="M373" s="398"/>
      <c r="N373" s="46"/>
      <c r="O373" s="372"/>
      <c r="P373" s="372"/>
      <c r="Q373" s="791"/>
      <c r="R373" s="775"/>
      <c r="S373" s="1062"/>
      <c r="T373" s="426"/>
      <c r="U373" s="426"/>
      <c r="V373" s="426"/>
      <c r="W373" s="426"/>
      <c r="X373" s="426"/>
      <c r="Y373" s="426"/>
      <c r="Z373" s="426"/>
      <c r="AA373" s="156" t="s">
        <v>3</v>
      </c>
      <c r="AB373" s="397" t="s">
        <v>67</v>
      </c>
      <c r="AC373" s="398"/>
      <c r="AD373" s="398"/>
      <c r="AE373" s="46"/>
      <c r="AF373" s="372"/>
      <c r="AG373" s="372"/>
      <c r="AH373" s="791"/>
      <c r="AI373" s="775"/>
      <c r="AJ373" s="1281"/>
      <c r="AK373" s="202" t="s">
        <v>3</v>
      </c>
      <c r="AL373" s="397" t="s">
        <v>67</v>
      </c>
      <c r="AM373" s="398"/>
      <c r="AN373" s="398"/>
      <c r="AO373" s="46"/>
      <c r="AP373" s="372"/>
      <c r="AQ373" s="372"/>
      <c r="AR373" s="791"/>
      <c r="AS373" s="775"/>
      <c r="AT373" s="1241"/>
      <c r="AU373" s="1241"/>
      <c r="AV373" s="1241"/>
      <c r="AW373" s="1219"/>
      <c r="AX373" s="1218"/>
    </row>
    <row r="374" spans="1:50" ht="19.5" customHeight="1" x14ac:dyDescent="0.15">
      <c r="A374" s="1295"/>
      <c r="B374" s="1269"/>
      <c r="C374" s="422"/>
      <c r="D374" s="422"/>
      <c r="E374" s="422"/>
      <c r="F374" s="422"/>
      <c r="G374" s="422"/>
      <c r="H374" s="422"/>
      <c r="I374" s="422"/>
      <c r="J374" s="439" t="s">
        <v>224</v>
      </c>
      <c r="K374" s="148"/>
      <c r="L374" s="377"/>
      <c r="M374" s="148"/>
      <c r="N374" s="372"/>
      <c r="O374" s="570"/>
      <c r="P374" s="372"/>
      <c r="Q374" s="791"/>
      <c r="R374" s="775"/>
      <c r="S374" s="1062"/>
      <c r="T374" s="426"/>
      <c r="U374" s="426"/>
      <c r="V374" s="426"/>
      <c r="W374" s="426"/>
      <c r="X374" s="426"/>
      <c r="Y374" s="426"/>
      <c r="Z374" s="426"/>
      <c r="AA374" s="439" t="s">
        <v>224</v>
      </c>
      <c r="AB374" s="148"/>
      <c r="AC374" s="377"/>
      <c r="AD374" s="148"/>
      <c r="AE374" s="372"/>
      <c r="AF374" s="570" t="str">
        <f>IF(AF375="","",IFERROR(IF(DATEDIF(AF375,$K$14,"M")&lt;6,"レポート記入日から6ヵ月未満になっていませんか？",""),""))</f>
        <v/>
      </c>
      <c r="AG374" s="372"/>
      <c r="AH374" s="791"/>
      <c r="AI374" s="775"/>
      <c r="AJ374" s="1281"/>
      <c r="AK374" s="441" t="s">
        <v>224</v>
      </c>
      <c r="AL374" s="148"/>
      <c r="AM374" s="377"/>
      <c r="AN374" s="148"/>
      <c r="AO374" s="372"/>
      <c r="AP374" s="570" t="str">
        <f>IF(AP375="","",IFERROR(IF(DATEDIF(AP375,$K$14,"M")&lt;6,"レポート記入日から6ヵ月未満になっていませんか？",""),""))</f>
        <v/>
      </c>
      <c r="AQ374" s="372"/>
      <c r="AR374" s="791"/>
      <c r="AS374" s="775"/>
      <c r="AT374" s="1241"/>
      <c r="AU374" s="1241"/>
      <c r="AV374" s="1241"/>
      <c r="AW374" s="1219"/>
      <c r="AX374" s="1218"/>
    </row>
    <row r="375" spans="1:50" ht="19.5" customHeight="1" x14ac:dyDescent="0.4">
      <c r="A375" s="1295"/>
      <c r="B375" s="1269"/>
      <c r="C375" s="537"/>
      <c r="D375" s="537"/>
      <c r="E375" s="537"/>
      <c r="F375" s="537"/>
      <c r="G375" s="537"/>
      <c r="H375" s="537"/>
      <c r="I375" s="537"/>
      <c r="J375" s="156" t="s">
        <v>3</v>
      </c>
      <c r="K375" s="428" t="s">
        <v>735</v>
      </c>
      <c r="L375" s="303"/>
      <c r="M375" s="303"/>
      <c r="N375" s="429" t="s">
        <v>72</v>
      </c>
      <c r="O375" s="191"/>
      <c r="P375" s="372"/>
      <c r="Q375" s="792"/>
      <c r="R375" s="412">
        <f>IF(AND(R356=0,R361=0),99,IF(AND(J375="☑",J376="☑"),99,IF(AND(J375="□",J376="□"),99,IF(J375="☑",1,3))))</f>
        <v>99</v>
      </c>
      <c r="S375" s="1062"/>
      <c r="T375" s="540"/>
      <c r="U375" s="540"/>
      <c r="V375" s="540"/>
      <c r="W375" s="540"/>
      <c r="X375" s="540"/>
      <c r="Y375" s="540"/>
      <c r="Z375" s="540"/>
      <c r="AA375" s="156" t="s">
        <v>2</v>
      </c>
      <c r="AB375" s="428" t="s">
        <v>765</v>
      </c>
      <c r="AC375" s="303"/>
      <c r="AD375" s="303"/>
      <c r="AE375" s="429" t="s">
        <v>72</v>
      </c>
      <c r="AF375" s="162"/>
      <c r="AG375" s="372"/>
      <c r="AH375" s="792"/>
      <c r="AI375" s="412">
        <f>IF(AND(AI356=0,AI361=0),99,IF(AND(AA375="☑",AA376="☑"),99,IF(AND(AA375="□",AA376="□"),99,IF(AA375="☑",1,3))))</f>
        <v>99</v>
      </c>
      <c r="AJ375" s="1281"/>
      <c r="AK375" s="202" t="s">
        <v>2</v>
      </c>
      <c r="AL375" s="428" t="s">
        <v>765</v>
      </c>
      <c r="AM375" s="303"/>
      <c r="AN375" s="303"/>
      <c r="AO375" s="429" t="s">
        <v>72</v>
      </c>
      <c r="AP375" s="191"/>
      <c r="AQ375" s="372"/>
      <c r="AR375" s="792"/>
      <c r="AS375" s="412">
        <f>IF(AND(AS356=0,AS361=0),99,IF(AND(AK375="☑",AK376="☑"),99,IF(AND(AK375="□",AK376="□"),99,IF(AK375="☑",1,3))))</f>
        <v>99</v>
      </c>
      <c r="AT375" s="1241"/>
      <c r="AU375" s="1241"/>
      <c r="AV375" s="1241"/>
      <c r="AW375" s="1219"/>
      <c r="AX375" s="1218"/>
    </row>
    <row r="376" spans="1:50" ht="19.5" customHeight="1" x14ac:dyDescent="0.4">
      <c r="A376" s="1295"/>
      <c r="B376" s="1269"/>
      <c r="C376" s="537"/>
      <c r="D376" s="537"/>
      <c r="E376" s="537"/>
      <c r="F376" s="537"/>
      <c r="G376" s="537"/>
      <c r="H376" s="537"/>
      <c r="I376" s="537"/>
      <c r="J376" s="156" t="s">
        <v>3</v>
      </c>
      <c r="K376" s="428" t="s">
        <v>734</v>
      </c>
      <c r="L376" s="303"/>
      <c r="M376" s="303"/>
      <c r="N376" s="435" t="s">
        <v>836</v>
      </c>
      <c r="O376" s="148"/>
      <c r="P376" s="372"/>
      <c r="Q376" s="373"/>
      <c r="R376" s="775"/>
      <c r="S376" s="1062"/>
      <c r="T376" s="540"/>
      <c r="U376" s="540"/>
      <c r="V376" s="540"/>
      <c r="W376" s="540"/>
      <c r="X376" s="540"/>
      <c r="Y376" s="540"/>
      <c r="Z376" s="540"/>
      <c r="AA376" s="156" t="s">
        <v>3</v>
      </c>
      <c r="AB376" s="428" t="s">
        <v>766</v>
      </c>
      <c r="AC376" s="303"/>
      <c r="AD376" s="303"/>
      <c r="AE376" s="435" t="s">
        <v>166</v>
      </c>
      <c r="AF376" s="148"/>
      <c r="AG376" s="372"/>
      <c r="AH376" s="373"/>
      <c r="AI376" s="774"/>
      <c r="AJ376" s="1281"/>
      <c r="AK376" s="202" t="s">
        <v>3</v>
      </c>
      <c r="AL376" s="428" t="s">
        <v>766</v>
      </c>
      <c r="AM376" s="303"/>
      <c r="AN376" s="303"/>
      <c r="AO376" s="494" t="s">
        <v>166</v>
      </c>
      <c r="AP376" s="148"/>
      <c r="AQ376" s="372"/>
      <c r="AR376" s="373"/>
      <c r="AS376" s="774"/>
      <c r="AT376" s="1241"/>
      <c r="AU376" s="1241"/>
      <c r="AV376" s="1241"/>
      <c r="AW376" s="1219"/>
      <c r="AX376" s="1218"/>
    </row>
    <row r="377" spans="1:50" ht="10.5" customHeight="1" x14ac:dyDescent="0.4">
      <c r="A377" s="1295"/>
      <c r="B377" s="1269"/>
      <c r="C377" s="537"/>
      <c r="D377" s="537"/>
      <c r="E377" s="537"/>
      <c r="F377" s="537"/>
      <c r="G377" s="537"/>
      <c r="H377" s="537"/>
      <c r="I377" s="537"/>
      <c r="J377" s="370"/>
      <c r="K377" s="428"/>
      <c r="L377" s="303"/>
      <c r="M377" s="303"/>
      <c r="N377" s="148"/>
      <c r="O377" s="304"/>
      <c r="P377" s="372"/>
      <c r="Q377" s="373"/>
      <c r="R377" s="275"/>
      <c r="S377" s="1062"/>
      <c r="T377" s="540"/>
      <c r="U377" s="540"/>
      <c r="V377" s="540"/>
      <c r="W377" s="540"/>
      <c r="X377" s="540"/>
      <c r="Y377" s="540"/>
      <c r="Z377" s="540"/>
      <c r="AA377" s="370"/>
      <c r="AB377" s="428"/>
      <c r="AC377" s="303"/>
      <c r="AD377" s="303"/>
      <c r="AE377" s="148"/>
      <c r="AF377" s="304"/>
      <c r="AG377" s="372"/>
      <c r="AH377" s="373"/>
      <c r="AI377" s="375"/>
      <c r="AJ377" s="1281"/>
      <c r="AK377" s="376"/>
      <c r="AL377" s="428"/>
      <c r="AM377" s="303"/>
      <c r="AN377" s="303"/>
      <c r="AO377" s="148"/>
      <c r="AP377" s="304"/>
      <c r="AQ377" s="372"/>
      <c r="AR377" s="373"/>
      <c r="AS377" s="375"/>
      <c r="AT377" s="1241"/>
      <c r="AU377" s="1241"/>
      <c r="AV377" s="1241"/>
      <c r="AW377" s="1219"/>
      <c r="AX377" s="1218"/>
    </row>
    <row r="378" spans="1:50" ht="19.5" customHeight="1" x14ac:dyDescent="0.3">
      <c r="A378" s="1295"/>
      <c r="B378" s="1269"/>
      <c r="C378" s="537"/>
      <c r="D378" s="537"/>
      <c r="E378" s="537"/>
      <c r="F378" s="537"/>
      <c r="G378" s="537"/>
      <c r="H378" s="537"/>
      <c r="I378" s="537"/>
      <c r="J378" s="301" t="s">
        <v>73</v>
      </c>
      <c r="K378" s="646"/>
      <c r="L378" s="302"/>
      <c r="M378" s="303"/>
      <c r="N378" s="148"/>
      <c r="O378" s="304"/>
      <c r="P378" s="304"/>
      <c r="Q378" s="305" t="str">
        <f>IF(ISNUMBER(Q379),"","必要項目が正しく選択されていません")</f>
        <v/>
      </c>
      <c r="R378" s="275"/>
      <c r="S378" s="1062"/>
      <c r="T378" s="540"/>
      <c r="U378" s="540"/>
      <c r="V378" s="540"/>
      <c r="W378" s="540"/>
      <c r="X378" s="540"/>
      <c r="Y378" s="540"/>
      <c r="Z378" s="540"/>
      <c r="AA378" s="301" t="s">
        <v>204</v>
      </c>
      <c r="AB378" s="646"/>
      <c r="AC378" s="302"/>
      <c r="AD378" s="303"/>
      <c r="AE378" s="148"/>
      <c r="AF378" s="304"/>
      <c r="AG378" s="304"/>
      <c r="AH378" s="305" t="str">
        <f>IF(ISNUMBER(AH379),"","必要項目が正しく選択されていません")</f>
        <v/>
      </c>
      <c r="AI378" s="375"/>
      <c r="AJ378" s="1281"/>
      <c r="AK378" s="148" t="s">
        <v>73</v>
      </c>
      <c r="AL378" s="646"/>
      <c r="AM378" s="302"/>
      <c r="AN378" s="303"/>
      <c r="AO378" s="148"/>
      <c r="AP378" s="304"/>
      <c r="AQ378" s="304"/>
      <c r="AR378" s="305" t="str">
        <f>IF(ISNUMBER(AR379),"","必要項目が正しく選択されていません")</f>
        <v/>
      </c>
      <c r="AS378" s="375"/>
      <c r="AT378" s="1241"/>
      <c r="AU378" s="1241"/>
      <c r="AV378" s="1241"/>
      <c r="AW378" s="1219"/>
      <c r="AX378" s="1218"/>
    </row>
    <row r="379" spans="1:50" ht="39.75" customHeight="1" x14ac:dyDescent="0.25">
      <c r="A379" s="1295"/>
      <c r="B379" s="1269"/>
      <c r="C379" s="537"/>
      <c r="D379" s="537"/>
      <c r="E379" s="537"/>
      <c r="F379" s="537"/>
      <c r="G379" s="537"/>
      <c r="H379" s="537"/>
      <c r="I379" s="537"/>
      <c r="J379" s="370"/>
      <c r="K379" s="1020"/>
      <c r="L379" s="1020"/>
      <c r="M379" s="1020"/>
      <c r="N379" s="1020"/>
      <c r="O379" s="1020"/>
      <c r="P379" s="304"/>
      <c r="Q379" s="445">
        <f>IF(J354="☑",1,IF(AND(OR(R363=11,R363=12,R363=199,R363=21,R363=22,R363=299,R363=991,R363=992),OR(R372=99,R375=99)),"error",IF(R363=0,1,IF(AND(OR(R363=11,R363=12,R363=199),R366=11,R372=1,R375=1),3,IF(AND(OR(R363=11,R363=12,R363=199),R366=11,R372=1,R375=2),2,IF(AND(OR(R363=11,R363=12,R363=199),R366=11,R372=2,R375=1),2,IF(AND(OR(R363=11,R363=12,R363=199),R366=11,R372=2,R375=2),2,IF(AND(R363=21,R366=11,R372=1,R375=1),3,IF(AND(R363=21,R366=11,R372=1,R375=2),2,IF(AND(R363=21,R366=11,R372=2,R375=1),2,IF(AND(R363=21,R366=11,R372=2,R375=2),2,IF(AND(OR(R363=22,R363=299),R366=11,R372=1,R375=1),2,IF(AND(OR(R363=22,R363=299),R366=11,R372=1,R375=2),2,IF(AND(OR(R363=22,R363=299),R366=11,R372=2,R375=1),2,IF(AND(OR(R363=22,R363=299),R366=11,R372=2,R375=2),2,IF(AND(R363=991,R366=11,R372=1,R375=1),3,IF(AND(R363=991,R366=11,R372=1,R375=2),2,IF(AND(R363=991,R366=11,R372=2,R375=1),2,IF(AND(R363=991,R366=11,R372=2,R375=2),2,IF(AND(R363=992,R366=11,R372=1,R375=1),2,IF(AND(R363=992,R366=11,R372=1,R375=2),2,IF(AND(R363=992,R366=11,R372=2,R375=1),2,IF(AND(R363=992,R366=11,R372=2,R375=2),2,IF(AND(OR(R363=11,R363=12,R363=199),R366=0,R372=1,R375=1),2,IF(AND(OR(R363=11,R363=12,R363=199),R366=0,R372=1,R375=2),2,IF(AND(OR(R363=11,R363=12,R363=199),R366=0,R372=2,R375=1),2,IF(AND(OR(R363=11,R363=12,R363=199),R366=0,R372=2,R375=2),2,IF(AND(R363=21,R366=0,R372=1,R375=1),2,IF(AND(R363=21,R366=0,R372=1,R375=2),2,IF(AND(R363=21,R366=0,R372=2,R375=1),2,IF(AND(R363=21,R366=0,R372=2,R375=2),2,IF(AND(OR(R363=22,R363=299),R366=0,R372=1,R375=1),2,IF(AND(OR(R363=22,R363=299),R366=0,R372=1,R375=2),2,IF(AND(OR(R363=22,R363=299),R366=0,R372=2,R375=1),2,IF(AND(OR(R363=22,R363=299),R366=0,R372=2,R375=2),2,IF(AND(OR(R363=991,R363=992),R366=0,R372=1,R375=1),1,IF(AND(OR(R363=991,R363=992),R366=0,R372=1,R375=2),1,IF(AND(OR(R363=991,R363=992),R366=0,R372=2,R375=1),1,IF(AND(OR(R363=991,R363=992),R366=0,R372=2,R375=2),1,1)))))))))))))))))))))))))))))))))))))))</f>
        <v>1</v>
      </c>
      <c r="R379" s="793"/>
      <c r="S379" s="1062"/>
      <c r="T379" s="540"/>
      <c r="U379" s="540"/>
      <c r="V379" s="540"/>
      <c r="W379" s="540"/>
      <c r="X379" s="540"/>
      <c r="Y379" s="540"/>
      <c r="Z379" s="540"/>
      <c r="AA379" s="370"/>
      <c r="AB379" s="1020"/>
      <c r="AC379" s="1020"/>
      <c r="AD379" s="1020"/>
      <c r="AE379" s="1020"/>
      <c r="AF379" s="1020"/>
      <c r="AG379" s="304"/>
      <c r="AH379" s="309">
        <f>IF(AA353="☑",Q379,IF(AA354="☑",1,IF(AND(OR(AI363=11,AI363=12,AI363=199,AI363=21,AI363=22,AI363=299,AI363=991,AI363=992),OR(AI372=99,AI375=99)),"error",IF(AI363=0,1,IF(AND(OR(AI363=11,AI363=12,AI363=199),AI366=11,AI372=1,AI375=1),3,IF(AND(OR(AI363=11,AI363=12,AI363=199),AI366=11,AI372=1,AI375=2),2,IF(AND(OR(AI363=11,AI363=12,AI363=199),AI366=11,AI372=2,AI375=1),2,IF(AND(OR(AI363=11,AI363=12,AI363=199),AI366=11,AI372=2,AI375=2),2,IF(AND(AI363=21,AI366=11,AI372=1,AI375=1),3,IF(AND(AI363=21,AI366=11,AI372=1,AI375=2),2,IF(AND(AI363=21,AI366=11,AI372=2,AI375=1),2,IF(AND(AI363=21,AI366=11,AI372=2,AI375=2),2,IF(AND(OR(AI363=22,AI363=299),AI366=11,AI372=1,AI375=1),2,IF(AND(OR(AI363=22,AI363=299),AI366=11,AI372=1,AI375=2),2,IF(AND(OR(AI363=22,AI363=299),AI366=11,AI372=2,AI375=1),2,IF(AND(OR(AI363=22,AI363=299),AI366=11,AI372=2,AI375=2),2,IF(AND(AI363=991,AI366=11,AI372=1,AI375=1),3,IF(AND(AI363=991,AI366=11,AI372=1,AI375=2),2,IF(AND(AI363=991,AI366=11,AI372=2,AI375=1),2,IF(AND(AI363=991,AI366=11,AI372=2,AI375=2),2,IF(AND(AI363=992,AI366=11,AI372=1,AI375=1),2,IF(AND(AI363=992,AI366=11,AI372=1,AI375=2),2,IF(AND(AI363=992,AI366=11,AI372=2,AI375=1),2,IF(AND(AI363=992,AI366=11,AI372=2,AI375=2),2,IF(AND(OR(AI363=11,AI363=12,AI363=199),AI366=0,AI372=1,AI375=1),2,IF(AND(OR(AI363=11,AI363=12,AI363=199),AI366=0,AI372=1,AI375=2),2,IF(AND(OR(AI363=11,AI363=12,AI363=199),AI366=0,AI372=2,AI375=1),2,IF(AND(OR(AI363=11,AI363=12,AI363=199),AI366=0,AI372=2,AI375=2),2,IF(AND(AI363=21,AI366=0,AI372=1,AI375=1),2,IF(AND(AI363=21,AI366=0,AI372=1,AI375=2),2,IF(AND(AI363=21,AI366=0,AI372=2,AI375=1),2,IF(AND(AI363=21,AI366=0,AI372=2,AI375=2),2,IF(AND(OR(AI363=22,AI363=299),AI366=0,AI372=1,AI375=1),2,IF(AND(OR(AI363=22,AI363=299),AI366=0,AI372=1,AI375=2),2,IF(AND(OR(AI363=22,AI363=299),AI366=0,AI372=2,AI375=1),2,IF(AND(OR(AI363=22,AI363=299),AI366=0,AI372=2,AI375=2),2,IF(AND(OR(AI363=991,AI363=992),AI366=0,AI372=1,AI375=1),1,IF(AND(OR(AI363=991,AI363=992),AI366=0,AI372=1,AI375=2),1,IF(AND(OR(AI363=991,AI363=992),AI366=0,AI372=2,AI375=1),1,IF(AND(OR(AI363=991,AI363=992),AI366=0,AI372=2,AI375=2),1,1))))))))))))))))))))))))))))))))))))))))</f>
        <v>1</v>
      </c>
      <c r="AI379" s="794"/>
      <c r="AJ379" s="1281"/>
      <c r="AK379" s="376"/>
      <c r="AL379" s="1020"/>
      <c r="AM379" s="1020"/>
      <c r="AN379" s="1020"/>
      <c r="AO379" s="1020"/>
      <c r="AP379" s="1020"/>
      <c r="AQ379" s="304"/>
      <c r="AR379" s="309">
        <f>IF(AK353="☑",Q379,IF(AN353="☑",AH379,IF(AK354="☑",1,IF(AND(OR(AS363=11,AS363=12,AS363=199,AS363=21,AS363=22,AS363=299,AS363=991,AS363=992),OR(AS372=99,AS375=99)),"error",IF(AS363=0,1,IF(AND(OR(AS363=11,AS363=12,AS363=199),AS366=11,AS372=1,AS375=1),3,IF(AND(OR(AS363=11,AS363=12,AS363=199),AS366=11,AS372=1,AS375=2),2,IF(AND(OR(AS363=11,AS363=12,AS363=199),AS366=11,AS372=2,AS375=1),2,IF(AND(OR(AS363=11,AS363=12,AS363=199),AS366=11,AS372=2,AS375=2),2,IF(AND(AS363=21,AS366=11,AS372=1,AS375=1),3,IF(AND(AS363=21,AS366=11,AS372=1,AS375=2),2,IF(AND(AS363=21,AS366=11,AS372=2,AS375=1),2,IF(AND(AS363=21,AS366=11,AS372=2,AS375=2),2,IF(AND(OR(AS363=22,AS363=299),AS366=11,AS372=1,AS375=1),2,IF(AND(OR(AS363=22,AS363=299),AS366=11,AS372=1,AS375=2),2,IF(AND(OR(AS363=22,AS363=299),AS366=11,AS372=2,AS375=1),2,IF(AND(OR(AS363=22,AS363=299),AS366=11,AS372=2,AS375=2),2,IF(AND(AS363=991,AS366=11,AS372=1,AS375=1),3,IF(AND(AS363=991,AS366=11,AS372=1,AS375=2),2,IF(AND(AS363=991,AS366=11,AS372=2,AS375=1),2,IF(AND(AS363=991,AS366=11,AS372=2,AS375=2),2,IF(AND(AS363=992,AS366=11,AS372=1,AS375=1),2,IF(AND(AS363=992,AS366=11,AS372=1,AS375=2),2,IF(AND(AS363=992,AS366=11,AS372=2,AS375=1),2,IF(AND(AS363=992,AS366=11,AS372=2,AS375=2),2,IF(AND(OR(AS363=11,AS363=12,AS363=199),AS366=0,AS372=1,AS375=1),2,IF(AND(OR(AS363=11,AS363=12,AS363=199),AS366=0,AS372=1,AS375=2),2,IF(AND(OR(AS363=11,AS363=12,AS363=199),AS366=0,AS372=2,AS375=1),2,IF(AND(OR(AS363=11,AS363=12,AS363=199),AS366=0,AS372=2,AS375=2),2,IF(AND(AS363=21,AS366=0,AS372=1,AS375=1),2,IF(AND(AS363=21,AS366=0,AS372=1,AS375=2),2,IF(AND(AS363=21,AS366=0,AS372=2,AS375=1),2,IF(AND(AS363=21,AS366=0,AS372=2,AS375=2),2,IF(AND(OR(AS363=22,AS363=299),AS366=0,AS372=1,AS375=1),2,IF(AND(OR(AS363=22,AS363=299),AS366=0,AS372=1,AS375=2),2,IF(AND(OR(AS363=22,AS363=299),AS366=0,AS372=2,AS375=1),2,IF(AND(OR(AS363=22,AS363=299),AS366=0,AS372=2,AS375=2),2,IF(AND(OR(AS363=991,AS363=992),AS366=0,AS372=1,AS375=1),1,IF(AND(OR(AS363=991,AS363=992),AS366=0,AS372=1,AS375=2),1,IF(AND(OR(AS363=991,AS363=992),AS366=0,AS372=2,AS375=1),1,IF(AND(OR(AS363=991,AS363=992),AS366=0,AS372=2,AS375=2),1,1)))))))))))))))))))))))))))))))))))))))))</f>
        <v>1</v>
      </c>
      <c r="AS379" s="794"/>
      <c r="AT379" s="1241"/>
      <c r="AU379" s="1241"/>
      <c r="AV379" s="1241"/>
      <c r="AW379" s="287"/>
      <c r="AX379" s="288"/>
    </row>
    <row r="380" spans="1:50" ht="19.5" customHeight="1" thickBot="1" x14ac:dyDescent="0.2">
      <c r="A380" s="1296"/>
      <c r="B380" s="1297"/>
      <c r="C380" s="544"/>
      <c r="D380" s="544"/>
      <c r="E380" s="544"/>
      <c r="F380" s="544"/>
      <c r="G380" s="544"/>
      <c r="H380" s="544"/>
      <c r="I380" s="544"/>
      <c r="J380" s="647"/>
      <c r="K380" s="650"/>
      <c r="L380" s="452"/>
      <c r="M380" s="452"/>
      <c r="N380" s="452"/>
      <c r="O380" s="452"/>
      <c r="P380" s="452"/>
      <c r="Q380" s="352" t="s">
        <v>97</v>
      </c>
      <c r="R380" s="357"/>
      <c r="S380" s="1132"/>
      <c r="T380" s="552"/>
      <c r="U380" s="552"/>
      <c r="V380" s="552"/>
      <c r="W380" s="552"/>
      <c r="X380" s="552"/>
      <c r="Y380" s="552"/>
      <c r="Z380" s="552"/>
      <c r="AA380" s="647"/>
      <c r="AB380" s="650"/>
      <c r="AC380" s="452"/>
      <c r="AD380" s="452"/>
      <c r="AE380" s="452"/>
      <c r="AF380" s="452"/>
      <c r="AG380" s="452"/>
      <c r="AH380" s="356" t="s">
        <v>97</v>
      </c>
      <c r="AI380" s="795"/>
      <c r="AJ380" s="1282"/>
      <c r="AK380" s="650"/>
      <c r="AL380" s="650"/>
      <c r="AM380" s="452"/>
      <c r="AN380" s="452"/>
      <c r="AO380" s="452"/>
      <c r="AP380" s="452"/>
      <c r="AQ380" s="452"/>
      <c r="AR380" s="356" t="s">
        <v>97</v>
      </c>
      <c r="AS380" s="795"/>
      <c r="AT380" s="1242"/>
      <c r="AU380" s="1242"/>
      <c r="AV380" s="1242"/>
      <c r="AW380" s="651"/>
      <c r="AX380" s="652"/>
    </row>
    <row r="381" spans="1:50" ht="29.25" customHeight="1" x14ac:dyDescent="0.15">
      <c r="A381" s="653"/>
      <c r="B381" s="1268" t="s">
        <v>729</v>
      </c>
      <c r="C381" s="1090" t="s">
        <v>810</v>
      </c>
      <c r="D381" s="1303"/>
      <c r="E381" s="1303"/>
      <c r="F381" s="1303"/>
      <c r="G381" s="1303"/>
      <c r="H381" s="1303"/>
      <c r="I381" s="1304"/>
      <c r="J381" s="741" t="str">
        <f>IF(M244="□"," □　非選択"," ■　選択中")</f>
        <v xml:space="preserve"> □　非選択</v>
      </c>
      <c r="K381" s="771"/>
      <c r="L381" s="459"/>
      <c r="M381" s="459"/>
      <c r="N381" s="459"/>
      <c r="O381" s="459"/>
      <c r="P381" s="459"/>
      <c r="Q381" s="656"/>
      <c r="R381" s="743" t="s">
        <v>777</v>
      </c>
      <c r="S381" s="1365" t="s">
        <v>729</v>
      </c>
      <c r="T381" s="1085" t="s">
        <v>811</v>
      </c>
      <c r="U381" s="1368"/>
      <c r="V381" s="1368"/>
      <c r="W381" s="1368"/>
      <c r="X381" s="1368"/>
      <c r="Y381" s="1368"/>
      <c r="Z381" s="1369"/>
      <c r="AA381" s="165" t="s">
        <v>2</v>
      </c>
      <c r="AB381" s="362" t="s">
        <v>167</v>
      </c>
      <c r="AC381" s="258"/>
      <c r="AD381" s="258"/>
      <c r="AE381" s="258"/>
      <c r="AF381" s="258"/>
      <c r="AG381" s="258"/>
      <c r="AH381" s="462"/>
      <c r="AI381" s="461"/>
      <c r="AJ381" s="1279" t="s">
        <v>776</v>
      </c>
      <c r="AK381" s="165" t="s">
        <v>3</v>
      </c>
      <c r="AL381" s="362" t="s">
        <v>167</v>
      </c>
      <c r="AM381" s="259"/>
      <c r="AN381" s="170" t="s">
        <v>2</v>
      </c>
      <c r="AO381" s="364" t="s">
        <v>190</v>
      </c>
      <c r="AP381" s="258"/>
      <c r="AQ381" s="258"/>
      <c r="AR381" s="462"/>
      <c r="AS381" s="772"/>
      <c r="AT381" s="658"/>
      <c r="AU381" s="658"/>
      <c r="AV381" s="659"/>
      <c r="AW381" s="660"/>
      <c r="AX381" s="661"/>
    </row>
    <row r="382" spans="1:50" ht="29.25" customHeight="1" x14ac:dyDescent="0.4">
      <c r="A382" s="1295" t="s">
        <v>849</v>
      </c>
      <c r="B382" s="1269"/>
      <c r="C382" s="1305"/>
      <c r="D382" s="1305"/>
      <c r="E382" s="1305"/>
      <c r="F382" s="1305"/>
      <c r="G382" s="1305"/>
      <c r="H382" s="1305"/>
      <c r="I382" s="1306"/>
      <c r="J382" s="161" t="s">
        <v>3</v>
      </c>
      <c r="K382" s="640" t="str">
        <f>IF(K13="銀の認定【新規】","取組無し、または添付資料無し（初回のみ　※添付資料ない場合は採点対象外）","取組無し")</f>
        <v>取組無し</v>
      </c>
      <c r="L382" s="641"/>
      <c r="M382" s="662"/>
      <c r="N382" s="134"/>
      <c r="O382" s="134"/>
      <c r="P382" s="134"/>
      <c r="Q382" s="773"/>
      <c r="R382" s="275">
        <f>Q398+Q417</f>
        <v>2</v>
      </c>
      <c r="S382" s="1366"/>
      <c r="T382" s="1370"/>
      <c r="U382" s="1370"/>
      <c r="V382" s="1370"/>
      <c r="W382" s="1370"/>
      <c r="X382" s="1370"/>
      <c r="Y382" s="1370"/>
      <c r="Z382" s="1371"/>
      <c r="AA382" s="161" t="s">
        <v>3</v>
      </c>
      <c r="AB382" s="640" t="str">
        <f>IF(K13="銀の認定【新規】","取組無し、または添付資料無し（初回のみ　※添付資料ない場合は採点対象外）","取組無し")</f>
        <v>取組無し</v>
      </c>
      <c r="AC382" s="641"/>
      <c r="AD382" s="662"/>
      <c r="AE382" s="134"/>
      <c r="AF382" s="134"/>
      <c r="AG382" s="134"/>
      <c r="AH382" s="773"/>
      <c r="AI382" s="774"/>
      <c r="AJ382" s="1350"/>
      <c r="AK382" s="171" t="s">
        <v>3</v>
      </c>
      <c r="AL382" s="644" t="str">
        <f>IF(K13="銀の認定【新規】","取組無し、または添付資料無し（初回のみ　※添付資料ない場合は採点対象外）","取組無し")</f>
        <v>取組無し</v>
      </c>
      <c r="AM382" s="641"/>
      <c r="AN382" s="662"/>
      <c r="AO382" s="134"/>
      <c r="AP382" s="134"/>
      <c r="AQ382" s="134"/>
      <c r="AR382" s="773"/>
      <c r="AS382" s="774"/>
      <c r="AT382" s="1032" t="str">
        <f>IF(M244="□","-",Q398)</f>
        <v>-</v>
      </c>
      <c r="AU382" s="1032" t="str">
        <f>IF(S19="□","",IF(M244="□","-",AH398))</f>
        <v/>
      </c>
      <c r="AV382" s="1032" t="str">
        <f>IF(AJ19="□","",IF(M244="□","-",AR398))</f>
        <v/>
      </c>
      <c r="AW382" s="1238" t="s">
        <v>368</v>
      </c>
      <c r="AX382" s="1239"/>
    </row>
    <row r="383" spans="1:50" ht="19.5" customHeight="1" x14ac:dyDescent="0.4">
      <c r="A383" s="1479"/>
      <c r="B383" s="1269"/>
      <c r="C383" s="1305"/>
      <c r="D383" s="1305"/>
      <c r="E383" s="1305"/>
      <c r="F383" s="1305"/>
      <c r="G383" s="1305"/>
      <c r="H383" s="1305"/>
      <c r="I383" s="1306"/>
      <c r="J383" s="1076" t="s">
        <v>71</v>
      </c>
      <c r="K383" s="1056"/>
      <c r="L383" s="1056"/>
      <c r="N383" s="372"/>
      <c r="O383" s="372"/>
      <c r="P383" s="372"/>
      <c r="Q383" s="373"/>
      <c r="R383" s="775"/>
      <c r="S383" s="1366"/>
      <c r="T383" s="1370"/>
      <c r="U383" s="1370"/>
      <c r="V383" s="1370"/>
      <c r="W383" s="1370"/>
      <c r="X383" s="1370"/>
      <c r="Y383" s="1370"/>
      <c r="Z383" s="1371"/>
      <c r="AA383" s="1076" t="s">
        <v>71</v>
      </c>
      <c r="AB383" s="1056"/>
      <c r="AC383" s="1056"/>
      <c r="AD383" s="48"/>
      <c r="AE383" s="372"/>
      <c r="AF383" s="372"/>
      <c r="AG383" s="372"/>
      <c r="AH383" s="373"/>
      <c r="AI383" s="774"/>
      <c r="AJ383" s="1350"/>
      <c r="AK383" s="1056" t="s">
        <v>71</v>
      </c>
      <c r="AL383" s="1056"/>
      <c r="AM383" s="1056"/>
      <c r="AN383" s="48"/>
      <c r="AO383" s="372"/>
      <c r="AP383" s="372"/>
      <c r="AQ383" s="372"/>
      <c r="AR383" s="373"/>
      <c r="AS383" s="774"/>
      <c r="AT383" s="1032"/>
      <c r="AU383" s="1032"/>
      <c r="AV383" s="1032"/>
      <c r="AW383" s="1220"/>
      <c r="AX383" s="1221"/>
    </row>
    <row r="384" spans="1:50" ht="19.5" customHeight="1" x14ac:dyDescent="0.4">
      <c r="A384" s="1479"/>
      <c r="B384" s="1269"/>
      <c r="C384" s="1305"/>
      <c r="D384" s="1305"/>
      <c r="E384" s="1305"/>
      <c r="F384" s="1305"/>
      <c r="G384" s="1305"/>
      <c r="H384" s="1305"/>
      <c r="I384" s="1306"/>
      <c r="J384" s="156" t="s">
        <v>3</v>
      </c>
      <c r="K384" s="388" t="s">
        <v>730</v>
      </c>
      <c r="L384" s="277"/>
      <c r="N384" s="372"/>
      <c r="O384" s="372"/>
      <c r="P384" s="372"/>
      <c r="Q384" s="776"/>
      <c r="R384" s="383">
        <f>IF(J384="☑",11,0)</f>
        <v>0</v>
      </c>
      <c r="S384" s="1366"/>
      <c r="T384" s="1370"/>
      <c r="U384" s="1370"/>
      <c r="V384" s="1370"/>
      <c r="W384" s="1370"/>
      <c r="X384" s="1370"/>
      <c r="Y384" s="1370"/>
      <c r="Z384" s="1371"/>
      <c r="AA384" s="156" t="s">
        <v>3</v>
      </c>
      <c r="AB384" s="388" t="s">
        <v>730</v>
      </c>
      <c r="AC384" s="277"/>
      <c r="AD384" s="48"/>
      <c r="AE384" s="372"/>
      <c r="AF384" s="372"/>
      <c r="AG384" s="372"/>
      <c r="AH384" s="776"/>
      <c r="AI384" s="383">
        <f>IF(AA384="☑",11,0)</f>
        <v>0</v>
      </c>
      <c r="AJ384" s="1350"/>
      <c r="AK384" s="202" t="s">
        <v>2</v>
      </c>
      <c r="AL384" s="277" t="s">
        <v>730</v>
      </c>
      <c r="AM384" s="277"/>
      <c r="AN384" s="48"/>
      <c r="AO384" s="372"/>
      <c r="AP384" s="372"/>
      <c r="AQ384" s="372"/>
      <c r="AR384" s="776"/>
      <c r="AS384" s="383">
        <f>IF(AK384="☑",11,0)</f>
        <v>11</v>
      </c>
      <c r="AT384" s="1032"/>
      <c r="AU384" s="1032"/>
      <c r="AV384" s="1032"/>
      <c r="AW384" s="1222"/>
      <c r="AX384" s="1223"/>
    </row>
    <row r="385" spans="1:50" ht="19.5" customHeight="1" x14ac:dyDescent="0.4">
      <c r="A385" s="1479"/>
      <c r="B385" s="1269"/>
      <c r="C385" s="1305"/>
      <c r="D385" s="1305"/>
      <c r="E385" s="1305"/>
      <c r="F385" s="1305"/>
      <c r="G385" s="1305"/>
      <c r="H385" s="1305"/>
      <c r="I385" s="1306"/>
      <c r="J385" s="778"/>
      <c r="K385" s="385" t="s">
        <v>109</v>
      </c>
      <c r="L385" s="277"/>
      <c r="N385" s="372"/>
      <c r="O385" s="475"/>
      <c r="P385" s="372"/>
      <c r="Q385" s="373"/>
      <c r="R385" s="663"/>
      <c r="S385" s="1366"/>
      <c r="T385" s="1370"/>
      <c r="U385" s="1370"/>
      <c r="V385" s="1370"/>
      <c r="W385" s="1370"/>
      <c r="X385" s="1370"/>
      <c r="Y385" s="1370"/>
      <c r="Z385" s="1371"/>
      <c r="AA385" s="778"/>
      <c r="AB385" s="385" t="s">
        <v>109</v>
      </c>
      <c r="AC385" s="277"/>
      <c r="AD385" s="48"/>
      <c r="AE385" s="372"/>
      <c r="AF385" s="475"/>
      <c r="AG385" s="372"/>
      <c r="AH385" s="373"/>
      <c r="AI385" s="663"/>
      <c r="AJ385" s="1350"/>
      <c r="AK385" s="989"/>
      <c r="AL385" s="474" t="s">
        <v>96</v>
      </c>
      <c r="AM385" s="277"/>
      <c r="AN385" s="48"/>
      <c r="AO385" s="372"/>
      <c r="AP385" s="475"/>
      <c r="AQ385" s="372"/>
      <c r="AR385" s="373"/>
      <c r="AS385" s="663"/>
      <c r="AT385" s="1032"/>
      <c r="AU385" s="1032"/>
      <c r="AV385" s="1032"/>
      <c r="AW385" s="1222"/>
      <c r="AX385" s="1223"/>
    </row>
    <row r="386" spans="1:50" ht="19.5" customHeight="1" x14ac:dyDescent="0.4">
      <c r="A386" s="1479"/>
      <c r="B386" s="1269"/>
      <c r="C386" s="1305"/>
      <c r="D386" s="1305"/>
      <c r="E386" s="1305"/>
      <c r="F386" s="1305"/>
      <c r="G386" s="1305"/>
      <c r="H386" s="1305"/>
      <c r="I386" s="1306"/>
      <c r="J386" s="778"/>
      <c r="K386" s="202" t="s">
        <v>3</v>
      </c>
      <c r="L386" s="409" t="s">
        <v>104</v>
      </c>
      <c r="M386" s="372"/>
      <c r="N386" s="372"/>
      <c r="O386" s="372"/>
      <c r="P386" s="372"/>
      <c r="Q386" s="373"/>
      <c r="R386" s="663"/>
      <c r="S386" s="1366"/>
      <c r="T386" s="1370"/>
      <c r="U386" s="1370"/>
      <c r="V386" s="1370"/>
      <c r="W386" s="1370"/>
      <c r="X386" s="1370"/>
      <c r="Y386" s="1370"/>
      <c r="Z386" s="1371"/>
      <c r="AA386" s="778"/>
      <c r="AB386" s="202" t="s">
        <v>3</v>
      </c>
      <c r="AC386" s="409" t="s">
        <v>104</v>
      </c>
      <c r="AD386" s="372"/>
      <c r="AE386" s="372"/>
      <c r="AF386" s="372"/>
      <c r="AG386" s="372"/>
      <c r="AH386" s="373"/>
      <c r="AI386" s="663"/>
      <c r="AJ386" s="1350"/>
      <c r="AK386" s="989"/>
      <c r="AL386" s="202" t="s">
        <v>3</v>
      </c>
      <c r="AM386" s="409" t="s">
        <v>104</v>
      </c>
      <c r="AN386" s="372"/>
      <c r="AO386" s="372"/>
      <c r="AP386" s="372"/>
      <c r="AQ386" s="372"/>
      <c r="AR386" s="373"/>
      <c r="AS386" s="663"/>
      <c r="AT386" s="1032"/>
      <c r="AU386" s="1032"/>
      <c r="AV386" s="1032"/>
      <c r="AW386" s="1222"/>
      <c r="AX386" s="1223"/>
    </row>
    <row r="387" spans="1:50" ht="19.5" customHeight="1" x14ac:dyDescent="0.4">
      <c r="A387" s="1479"/>
      <c r="B387" s="1269"/>
      <c r="C387" s="422"/>
      <c r="D387" s="422"/>
      <c r="E387" s="422"/>
      <c r="F387" s="422"/>
      <c r="G387" s="422"/>
      <c r="H387" s="422"/>
      <c r="I387" s="479"/>
      <c r="J387" s="778"/>
      <c r="K387" s="202" t="s">
        <v>3</v>
      </c>
      <c r="L387" s="409" t="s">
        <v>84</v>
      </c>
      <c r="N387" s="372"/>
      <c r="O387" s="372"/>
      <c r="P387" s="372"/>
      <c r="Q387" s="373"/>
      <c r="R387" s="663"/>
      <c r="S387" s="1366"/>
      <c r="T387" s="426"/>
      <c r="U387" s="426"/>
      <c r="V387" s="426"/>
      <c r="W387" s="426"/>
      <c r="X387" s="426"/>
      <c r="Y387" s="426"/>
      <c r="Z387" s="480"/>
      <c r="AA387" s="778"/>
      <c r="AB387" s="202" t="s">
        <v>3</v>
      </c>
      <c r="AC387" s="409" t="s">
        <v>84</v>
      </c>
      <c r="AD387" s="48"/>
      <c r="AE387" s="372"/>
      <c r="AF387" s="372"/>
      <c r="AG387" s="372"/>
      <c r="AH387" s="373"/>
      <c r="AI387" s="663"/>
      <c r="AJ387" s="1350"/>
      <c r="AK387" s="989"/>
      <c r="AL387" s="202" t="s">
        <v>3</v>
      </c>
      <c r="AM387" s="409" t="s">
        <v>84</v>
      </c>
      <c r="AN387" s="48"/>
      <c r="AO387" s="372"/>
      <c r="AP387" s="372"/>
      <c r="AQ387" s="372"/>
      <c r="AR387" s="373"/>
      <c r="AS387" s="663"/>
      <c r="AT387" s="1032"/>
      <c r="AU387" s="1032"/>
      <c r="AV387" s="1032"/>
      <c r="AW387" s="1222"/>
      <c r="AX387" s="1223"/>
    </row>
    <row r="388" spans="1:50" ht="19.5" customHeight="1" x14ac:dyDescent="0.4">
      <c r="A388" s="1479"/>
      <c r="B388" s="1269"/>
      <c r="C388" s="422"/>
      <c r="D388" s="1039" t="s">
        <v>162</v>
      </c>
      <c r="E388" s="1040"/>
      <c r="F388" s="1040"/>
      <c r="G388" s="1040"/>
      <c r="H388" s="1041"/>
      <c r="I388" s="479"/>
      <c r="J388" s="778"/>
      <c r="K388" s="202" t="s">
        <v>3</v>
      </c>
      <c r="L388" s="409" t="s">
        <v>760</v>
      </c>
      <c r="N388" s="372"/>
      <c r="O388" s="372"/>
      <c r="P388" s="372"/>
      <c r="Q388" s="373"/>
      <c r="R388" s="275"/>
      <c r="S388" s="1366"/>
      <c r="T388" s="426"/>
      <c r="U388" s="1039" t="s">
        <v>162</v>
      </c>
      <c r="V388" s="1040"/>
      <c r="W388" s="1040"/>
      <c r="X388" s="1040"/>
      <c r="Y388" s="1041"/>
      <c r="Z388" s="480"/>
      <c r="AA388" s="778"/>
      <c r="AB388" s="202" t="s">
        <v>3</v>
      </c>
      <c r="AC388" s="409" t="s">
        <v>760</v>
      </c>
      <c r="AD388" s="48"/>
      <c r="AE388" s="372"/>
      <c r="AF388" s="372"/>
      <c r="AG388" s="372"/>
      <c r="AH388" s="373"/>
      <c r="AI388" s="275"/>
      <c r="AJ388" s="1350"/>
      <c r="AK388" s="989"/>
      <c r="AL388" s="202" t="s">
        <v>3</v>
      </c>
      <c r="AM388" s="409" t="s">
        <v>760</v>
      </c>
      <c r="AN388" s="48"/>
      <c r="AO388" s="372"/>
      <c r="AP388" s="372"/>
      <c r="AQ388" s="372"/>
      <c r="AR388" s="373"/>
      <c r="AS388" s="275"/>
      <c r="AT388" s="1032"/>
      <c r="AU388" s="1032"/>
      <c r="AV388" s="1032"/>
      <c r="AW388" s="629"/>
      <c r="AX388" s="630"/>
    </row>
    <row r="389" spans="1:50" ht="19.5" customHeight="1" x14ac:dyDescent="0.4">
      <c r="A389" s="1479"/>
      <c r="B389" s="1269"/>
      <c r="C389" s="436"/>
      <c r="D389" s="1042"/>
      <c r="E389" s="1043"/>
      <c r="F389" s="1043"/>
      <c r="G389" s="1043"/>
      <c r="H389" s="1044"/>
      <c r="I389" s="422"/>
      <c r="J389" s="778"/>
      <c r="K389" s="202" t="s">
        <v>3</v>
      </c>
      <c r="L389" s="567" t="s">
        <v>89</v>
      </c>
      <c r="M389" s="568"/>
      <c r="N389" s="1243"/>
      <c r="O389" s="1244"/>
      <c r="P389" s="372"/>
      <c r="Q389" s="779"/>
      <c r="R389" s="491"/>
      <c r="S389" s="1366"/>
      <c r="T389" s="438"/>
      <c r="U389" s="1042"/>
      <c r="V389" s="1043"/>
      <c r="W389" s="1043"/>
      <c r="X389" s="1043"/>
      <c r="Y389" s="1044"/>
      <c r="Z389" s="426"/>
      <c r="AA389" s="778"/>
      <c r="AB389" s="202" t="s">
        <v>3</v>
      </c>
      <c r="AC389" s="567" t="s">
        <v>89</v>
      </c>
      <c r="AD389" s="568"/>
      <c r="AE389" s="1243"/>
      <c r="AF389" s="1244"/>
      <c r="AG389" s="372"/>
      <c r="AH389" s="779"/>
      <c r="AI389" s="491"/>
      <c r="AJ389" s="1350"/>
      <c r="AK389" s="989"/>
      <c r="AL389" s="202" t="s">
        <v>3</v>
      </c>
      <c r="AM389" s="567" t="s">
        <v>89</v>
      </c>
      <c r="AN389" s="568"/>
      <c r="AO389" s="1243"/>
      <c r="AP389" s="1244"/>
      <c r="AQ389" s="372"/>
      <c r="AR389" s="779"/>
      <c r="AS389" s="491"/>
      <c r="AT389" s="1032"/>
      <c r="AU389" s="1032"/>
      <c r="AV389" s="1032"/>
      <c r="AW389" s="1216"/>
      <c r="AX389" s="1215"/>
    </row>
    <row r="390" spans="1:50" ht="19.5" customHeight="1" x14ac:dyDescent="0.15">
      <c r="A390" s="1479"/>
      <c r="B390" s="1269"/>
      <c r="C390" s="992"/>
      <c r="D390" s="1045" t="s">
        <v>157</v>
      </c>
      <c r="E390" s="1046"/>
      <c r="F390" s="1046"/>
      <c r="G390" s="1046"/>
      <c r="H390" s="1047"/>
      <c r="I390" s="992"/>
      <c r="J390" s="439" t="s">
        <v>68</v>
      </c>
      <c r="K390" s="148"/>
      <c r="L390" s="398"/>
      <c r="M390" s="398"/>
      <c r="N390" s="148"/>
      <c r="O390" s="372"/>
      <c r="P390" s="517"/>
      <c r="Q390" s="373"/>
      <c r="R390" s="412"/>
      <c r="S390" s="1366"/>
      <c r="T390" s="993"/>
      <c r="U390" s="1045" t="s">
        <v>157</v>
      </c>
      <c r="V390" s="1046"/>
      <c r="W390" s="1046"/>
      <c r="X390" s="1046"/>
      <c r="Y390" s="1047"/>
      <c r="Z390" s="993"/>
      <c r="AA390" s="439" t="s">
        <v>68</v>
      </c>
      <c r="AB390" s="148"/>
      <c r="AC390" s="398"/>
      <c r="AD390" s="398"/>
      <c r="AE390" s="148"/>
      <c r="AF390" s="372"/>
      <c r="AG390" s="517"/>
      <c r="AH390" s="373"/>
      <c r="AI390" s="412"/>
      <c r="AJ390" s="1350"/>
      <c r="AK390" s="441" t="s">
        <v>68</v>
      </c>
      <c r="AL390" s="148"/>
      <c r="AM390" s="398"/>
      <c r="AN390" s="398"/>
      <c r="AO390" s="148"/>
      <c r="AP390" s="372"/>
      <c r="AQ390" s="517"/>
      <c r="AR390" s="373"/>
      <c r="AS390" s="412"/>
      <c r="AT390" s="1032"/>
      <c r="AU390" s="1032"/>
      <c r="AV390" s="1032"/>
      <c r="AW390" s="1216"/>
      <c r="AX390" s="1215"/>
    </row>
    <row r="391" spans="1:50" ht="19.5" customHeight="1" x14ac:dyDescent="0.4">
      <c r="A391" s="1479"/>
      <c r="B391" s="1269"/>
      <c r="C391" s="992"/>
      <c r="D391" s="1048"/>
      <c r="E391" s="1049"/>
      <c r="F391" s="1049"/>
      <c r="G391" s="1049"/>
      <c r="H391" s="1050"/>
      <c r="I391" s="992"/>
      <c r="J391" s="156" t="s">
        <v>3</v>
      </c>
      <c r="K391" s="409" t="s">
        <v>66</v>
      </c>
      <c r="L391" s="410"/>
      <c r="M391" s="410"/>
      <c r="N391" s="372"/>
      <c r="O391" s="372"/>
      <c r="P391" s="46"/>
      <c r="Q391" s="373"/>
      <c r="R391" s="412">
        <f>IF(R384=0,99,IF(AND(J391="☑",J392="☑"),99,IF(AND(J391="□",J392="□"),99,IF(J391="☑",1,2))))</f>
        <v>99</v>
      </c>
      <c r="S391" s="1366"/>
      <c r="T391" s="993"/>
      <c r="U391" s="1048"/>
      <c r="V391" s="1049"/>
      <c r="W391" s="1049"/>
      <c r="X391" s="1049"/>
      <c r="Y391" s="1050"/>
      <c r="Z391" s="993"/>
      <c r="AA391" s="156" t="s">
        <v>2</v>
      </c>
      <c r="AB391" s="409" t="s">
        <v>66</v>
      </c>
      <c r="AC391" s="410"/>
      <c r="AD391" s="410"/>
      <c r="AE391" s="372"/>
      <c r="AF391" s="372"/>
      <c r="AG391" s="46"/>
      <c r="AH391" s="373"/>
      <c r="AI391" s="412">
        <f>IF(AI384=0,99,IF(AND(AA391="☑",AA392="☑"),99,IF(AND(AA391="□",AA392="□"),99,IF(AA391="☑",1,2))))</f>
        <v>99</v>
      </c>
      <c r="AJ391" s="1350"/>
      <c r="AK391" s="202" t="s">
        <v>2</v>
      </c>
      <c r="AL391" s="409" t="s">
        <v>98</v>
      </c>
      <c r="AM391" s="410"/>
      <c r="AN391" s="410"/>
      <c r="AO391" s="372"/>
      <c r="AP391" s="372"/>
      <c r="AQ391" s="46"/>
      <c r="AR391" s="373"/>
      <c r="AS391" s="412">
        <f>IF(AS384=0,99,IF(AND(AK391="☑",AK392="☑"),99,IF(AND(AK391="□",AK392="□"),99,IF(AK391="☑",1,2))))</f>
        <v>1</v>
      </c>
      <c r="AT391" s="1032"/>
      <c r="AU391" s="1032"/>
      <c r="AV391" s="1032"/>
      <c r="AW391" s="1216"/>
      <c r="AX391" s="1215"/>
    </row>
    <row r="392" spans="1:50" ht="19.5" customHeight="1" x14ac:dyDescent="0.4">
      <c r="A392" s="1479"/>
      <c r="B392" s="1269"/>
      <c r="C392" s="992"/>
      <c r="D392" s="1045" t="s">
        <v>158</v>
      </c>
      <c r="E392" s="1051"/>
      <c r="F392" s="1051"/>
      <c r="G392" s="1051"/>
      <c r="H392" s="1052"/>
      <c r="I392" s="992"/>
      <c r="J392" s="156" t="s">
        <v>3</v>
      </c>
      <c r="K392" s="397" t="s">
        <v>67</v>
      </c>
      <c r="L392" s="398"/>
      <c r="M392" s="398"/>
      <c r="N392" s="46"/>
      <c r="O392" s="372"/>
      <c r="P392" s="372"/>
      <c r="Q392" s="373"/>
      <c r="R392" s="491"/>
      <c r="S392" s="1366"/>
      <c r="T392" s="993"/>
      <c r="U392" s="1045" t="s">
        <v>158</v>
      </c>
      <c r="V392" s="1051"/>
      <c r="W392" s="1051"/>
      <c r="X392" s="1051"/>
      <c r="Y392" s="1052"/>
      <c r="Z392" s="993"/>
      <c r="AA392" s="156" t="s">
        <v>3</v>
      </c>
      <c r="AB392" s="397" t="s">
        <v>67</v>
      </c>
      <c r="AC392" s="398"/>
      <c r="AD392" s="398"/>
      <c r="AE392" s="46"/>
      <c r="AF392" s="372"/>
      <c r="AG392" s="372"/>
      <c r="AH392" s="373"/>
      <c r="AI392" s="491"/>
      <c r="AJ392" s="1350"/>
      <c r="AK392" s="202" t="s">
        <v>3</v>
      </c>
      <c r="AL392" s="397" t="s">
        <v>67</v>
      </c>
      <c r="AM392" s="398"/>
      <c r="AN392" s="398"/>
      <c r="AO392" s="46"/>
      <c r="AP392" s="372"/>
      <c r="AQ392" s="372"/>
      <c r="AR392" s="373"/>
      <c r="AS392" s="491"/>
      <c r="AT392" s="1032"/>
      <c r="AU392" s="1032"/>
      <c r="AV392" s="1032"/>
      <c r="AW392" s="1216"/>
      <c r="AX392" s="1215"/>
    </row>
    <row r="393" spans="1:50" ht="19.5" customHeight="1" x14ac:dyDescent="0.15">
      <c r="A393" s="1479"/>
      <c r="B393" s="1269"/>
      <c r="C393" s="992"/>
      <c r="D393" s="1053"/>
      <c r="E393" s="1054"/>
      <c r="F393" s="1054"/>
      <c r="G393" s="1054"/>
      <c r="H393" s="1055"/>
      <c r="I393" s="992"/>
      <c r="J393" s="439" t="s">
        <v>224</v>
      </c>
      <c r="K393" s="148"/>
      <c r="L393" s="377"/>
      <c r="M393" s="148"/>
      <c r="N393" s="372"/>
      <c r="O393" s="570"/>
      <c r="P393" s="372"/>
      <c r="Q393" s="373"/>
      <c r="R393" s="412"/>
      <c r="S393" s="1366"/>
      <c r="T393" s="993"/>
      <c r="U393" s="1053"/>
      <c r="V393" s="1054"/>
      <c r="W393" s="1054"/>
      <c r="X393" s="1054"/>
      <c r="Y393" s="1055"/>
      <c r="Z393" s="993"/>
      <c r="AA393" s="439" t="s">
        <v>224</v>
      </c>
      <c r="AB393" s="148"/>
      <c r="AC393" s="377"/>
      <c r="AD393" s="148"/>
      <c r="AE393" s="372"/>
      <c r="AF393" s="570"/>
      <c r="AG393" s="372"/>
      <c r="AH393" s="373"/>
      <c r="AI393" s="412"/>
      <c r="AJ393" s="1350"/>
      <c r="AK393" s="441" t="s">
        <v>224</v>
      </c>
      <c r="AL393" s="148"/>
      <c r="AM393" s="377"/>
      <c r="AN393" s="148"/>
      <c r="AO393" s="372"/>
      <c r="AP393" s="570" t="str">
        <f>IF(AP394="","",IFERROR(IF(DATEDIF(AP394,$K$14,"M")&lt;6,"レポート記入日から6ヵ月未満になっていませんか？",""),""))</f>
        <v/>
      </c>
      <c r="AQ393" s="372"/>
      <c r="AR393" s="373"/>
      <c r="AS393" s="412"/>
      <c r="AT393" s="1032"/>
      <c r="AU393" s="1032"/>
      <c r="AV393" s="1032"/>
      <c r="AW393" s="1216"/>
      <c r="AX393" s="1215"/>
    </row>
    <row r="394" spans="1:50" ht="19.5" customHeight="1" x14ac:dyDescent="0.4">
      <c r="A394" s="1479"/>
      <c r="B394" s="1269"/>
      <c r="C394" s="992"/>
      <c r="D394" s="992"/>
      <c r="E394" s="992"/>
      <c r="F394" s="992"/>
      <c r="G394" s="992"/>
      <c r="H394" s="992"/>
      <c r="I394" s="992"/>
      <c r="J394" s="156" t="s">
        <v>3</v>
      </c>
      <c r="K394" s="428" t="s">
        <v>735</v>
      </c>
      <c r="L394" s="303"/>
      <c r="M394" s="303"/>
      <c r="N394" s="429" t="s">
        <v>72</v>
      </c>
      <c r="O394" s="191"/>
      <c r="P394" s="372"/>
      <c r="Q394" s="373"/>
      <c r="R394" s="412">
        <f>IF(R384=0,99,IF(AND(J394="☑",J395="☑"),99,IF(AND(J394="□",J395="□"),99,IF(J394="☑",1,3))))</f>
        <v>99</v>
      </c>
      <c r="S394" s="1366"/>
      <c r="T394" s="993"/>
      <c r="U394" s="993"/>
      <c r="V394" s="993"/>
      <c r="W394" s="993"/>
      <c r="X394" s="993"/>
      <c r="Y394" s="993"/>
      <c r="Z394" s="993"/>
      <c r="AA394" s="156" t="s">
        <v>2</v>
      </c>
      <c r="AB394" s="428" t="s">
        <v>735</v>
      </c>
      <c r="AC394" s="303"/>
      <c r="AD394" s="303"/>
      <c r="AE394" s="429" t="s">
        <v>72</v>
      </c>
      <c r="AF394" s="191"/>
      <c r="AG394" s="372"/>
      <c r="AH394" s="373"/>
      <c r="AI394" s="412">
        <f>IF(AI384=0,99,IF(AND(AA394="☑",AA395="☑"),99,IF(AND(AA394="□",AA395="□"),99,IF(AA394="☑",1,3))))</f>
        <v>99</v>
      </c>
      <c r="AJ394" s="1350"/>
      <c r="AK394" s="202" t="s">
        <v>2</v>
      </c>
      <c r="AL394" s="428" t="s">
        <v>765</v>
      </c>
      <c r="AM394" s="303"/>
      <c r="AN394" s="303"/>
      <c r="AO394" s="429" t="s">
        <v>72</v>
      </c>
      <c r="AP394" s="191"/>
      <c r="AQ394" s="372"/>
      <c r="AR394" s="373"/>
      <c r="AS394" s="412">
        <f>IF(AS384=0,99,IF(AND(AK394="☑",AK395="☑"),99,IF(AND(AK394="□",AK395="□"),99,IF(AK394="☑",1,3))))</f>
        <v>1</v>
      </c>
      <c r="AT394" s="1032"/>
      <c r="AU394" s="1032"/>
      <c r="AV394" s="1032"/>
      <c r="AW394" s="1216"/>
      <c r="AX394" s="1215"/>
    </row>
    <row r="395" spans="1:50" ht="19.5" customHeight="1" x14ac:dyDescent="0.4">
      <c r="A395" s="1479"/>
      <c r="B395" s="1269"/>
      <c r="C395" s="992"/>
      <c r="D395" s="992"/>
      <c r="E395" s="992"/>
      <c r="F395" s="992"/>
      <c r="G395" s="992"/>
      <c r="H395" s="992"/>
      <c r="I395" s="992"/>
      <c r="J395" s="156" t="s">
        <v>3</v>
      </c>
      <c r="K395" s="428" t="s">
        <v>734</v>
      </c>
      <c r="L395" s="303"/>
      <c r="M395" s="303"/>
      <c r="N395" s="494" t="s">
        <v>759</v>
      </c>
      <c r="O395" s="148"/>
      <c r="P395" s="372"/>
      <c r="Q395" s="373"/>
      <c r="R395" s="775"/>
      <c r="S395" s="1366"/>
      <c r="T395" s="993"/>
      <c r="U395" s="993"/>
      <c r="V395" s="993"/>
      <c r="W395" s="993"/>
      <c r="X395" s="993"/>
      <c r="Y395" s="993"/>
      <c r="Z395" s="993"/>
      <c r="AA395" s="156" t="s">
        <v>3</v>
      </c>
      <c r="AB395" s="428" t="s">
        <v>734</v>
      </c>
      <c r="AC395" s="303"/>
      <c r="AD395" s="303"/>
      <c r="AE395" s="494" t="s">
        <v>759</v>
      </c>
      <c r="AF395" s="148"/>
      <c r="AG395" s="372"/>
      <c r="AH395" s="373"/>
      <c r="AI395" s="774"/>
      <c r="AJ395" s="1350"/>
      <c r="AK395" s="202" t="s">
        <v>3</v>
      </c>
      <c r="AL395" s="428" t="s">
        <v>766</v>
      </c>
      <c r="AM395" s="303"/>
      <c r="AN395" s="303"/>
      <c r="AO395" s="494" t="s">
        <v>166</v>
      </c>
      <c r="AP395" s="148"/>
      <c r="AQ395" s="372"/>
      <c r="AR395" s="373"/>
      <c r="AS395" s="774"/>
      <c r="AT395" s="1032"/>
      <c r="AU395" s="1032"/>
      <c r="AV395" s="1032"/>
      <c r="AW395" s="1216"/>
      <c r="AX395" s="1215"/>
    </row>
    <row r="396" spans="1:50" ht="9.9499999999999993" customHeight="1" x14ac:dyDescent="0.4">
      <c r="A396" s="1479"/>
      <c r="B396" s="1269"/>
      <c r="C396" s="992"/>
      <c r="D396" s="992"/>
      <c r="E396" s="992"/>
      <c r="F396" s="992"/>
      <c r="G396" s="992"/>
      <c r="H396" s="992"/>
      <c r="I396" s="992"/>
      <c r="J396" s="370"/>
      <c r="K396" s="428"/>
      <c r="L396" s="303"/>
      <c r="M396" s="303"/>
      <c r="N396" s="148"/>
      <c r="O396" s="304"/>
      <c r="P396" s="372"/>
      <c r="Q396" s="373"/>
      <c r="R396" s="775"/>
      <c r="S396" s="1366"/>
      <c r="T396" s="993"/>
      <c r="U396" s="993"/>
      <c r="V396" s="993"/>
      <c r="W396" s="993"/>
      <c r="X396" s="993"/>
      <c r="Y396" s="993"/>
      <c r="Z396" s="993"/>
      <c r="AA396" s="370"/>
      <c r="AB396" s="428"/>
      <c r="AC396" s="303"/>
      <c r="AD396" s="303"/>
      <c r="AE396" s="148"/>
      <c r="AF396" s="304"/>
      <c r="AG396" s="372"/>
      <c r="AH396" s="373"/>
      <c r="AI396" s="774"/>
      <c r="AJ396" s="1350"/>
      <c r="AK396" s="376"/>
      <c r="AL396" s="428"/>
      <c r="AM396" s="303"/>
      <c r="AN396" s="303"/>
      <c r="AO396" s="148"/>
      <c r="AP396" s="304"/>
      <c r="AQ396" s="372"/>
      <c r="AR396" s="373"/>
      <c r="AS396" s="774"/>
      <c r="AT396" s="1032"/>
      <c r="AU396" s="1032"/>
      <c r="AV396" s="1032"/>
      <c r="AW396" s="1216"/>
      <c r="AX396" s="1215"/>
    </row>
    <row r="397" spans="1:50" ht="19.5" customHeight="1" x14ac:dyDescent="0.3">
      <c r="A397" s="1479"/>
      <c r="B397" s="1269"/>
      <c r="C397" s="992"/>
      <c r="D397" s="992"/>
      <c r="E397" s="992"/>
      <c r="F397" s="992"/>
      <c r="G397" s="992"/>
      <c r="H397" s="992"/>
      <c r="I397" s="992"/>
      <c r="J397" s="301" t="s">
        <v>73</v>
      </c>
      <c r="K397" s="646"/>
      <c r="L397" s="302"/>
      <c r="M397" s="303"/>
      <c r="N397" s="148"/>
      <c r="O397" s="304"/>
      <c r="P397" s="304"/>
      <c r="Q397" s="305" t="str">
        <f>IF(ISNUMBER(Q398),"","必要項目が正しく選択されていません")</f>
        <v/>
      </c>
      <c r="R397" s="775"/>
      <c r="S397" s="1366"/>
      <c r="T397" s="993"/>
      <c r="U397" s="993"/>
      <c r="V397" s="993"/>
      <c r="W397" s="993"/>
      <c r="X397" s="993"/>
      <c r="Y397" s="993"/>
      <c r="Z397" s="993"/>
      <c r="AA397" s="301" t="s">
        <v>73</v>
      </c>
      <c r="AB397" s="646"/>
      <c r="AC397" s="302"/>
      <c r="AD397" s="303"/>
      <c r="AE397" s="148"/>
      <c r="AF397" s="304"/>
      <c r="AG397" s="304"/>
      <c r="AH397" s="305" t="str">
        <f>IF(ISNUMBER(AH398),"","必要項目が正しく選択されていません")</f>
        <v/>
      </c>
      <c r="AI397" s="774"/>
      <c r="AJ397" s="1350"/>
      <c r="AK397" s="148" t="s">
        <v>73</v>
      </c>
      <c r="AL397" s="646"/>
      <c r="AM397" s="302"/>
      <c r="AN397" s="303"/>
      <c r="AO397" s="148"/>
      <c r="AP397" s="304"/>
      <c r="AQ397" s="304"/>
      <c r="AR397" s="305" t="str">
        <f>IF(ISNUMBER(AR398),"","必要項目が正しく選択されていません")</f>
        <v/>
      </c>
      <c r="AS397" s="774"/>
      <c r="AT397" s="1032"/>
      <c r="AU397" s="1032"/>
      <c r="AV397" s="1032"/>
      <c r="AW397" s="1216"/>
      <c r="AX397" s="1215"/>
    </row>
    <row r="398" spans="1:50" ht="40.5" customHeight="1" x14ac:dyDescent="0.25">
      <c r="A398" s="1479"/>
      <c r="B398" s="1269"/>
      <c r="C398" s="992"/>
      <c r="D398" s="992"/>
      <c r="E398" s="992"/>
      <c r="F398" s="992"/>
      <c r="G398" s="992"/>
      <c r="H398" s="992"/>
      <c r="I398" s="992"/>
      <c r="J398" s="370"/>
      <c r="K398" s="1020"/>
      <c r="L398" s="1020"/>
      <c r="M398" s="1020"/>
      <c r="N398" s="1020"/>
      <c r="O398" s="1020"/>
      <c r="P398" s="304"/>
      <c r="Q398" s="445">
        <f>IF(J382="☑",1,IF(AND(R384=11,OR(R391=99,R394=99)),"error",IF(AND(R384=11,R391=1,R394=1),3,IF(AND(R384=11,R391=1,R394=2),2,IF(AND(R384=11,R391=2,R394=1),2,IF(AND(R384=11,R391=2,R394=2),2,1))))))</f>
        <v>1</v>
      </c>
      <c r="R398" s="775"/>
      <c r="S398" s="1366"/>
      <c r="T398" s="993"/>
      <c r="U398" s="993"/>
      <c r="V398" s="993"/>
      <c r="W398" s="993"/>
      <c r="X398" s="993"/>
      <c r="Y398" s="993"/>
      <c r="Z398" s="993"/>
      <c r="AA398" s="370"/>
      <c r="AB398" s="1020"/>
      <c r="AC398" s="1020"/>
      <c r="AD398" s="1020"/>
      <c r="AE398" s="1020"/>
      <c r="AF398" s="1020"/>
      <c r="AG398" s="304"/>
      <c r="AH398" s="309">
        <f>IF(AA381="☑",Q398,IF(AA382="☑",1,IF(AND(AI384=11,OR(AI391=99,AI394=99)),"error",IF(AND(AI384=11,AI391=1,AI394=1),3,IF(AND(AI384=11,AI391=1,AI394=2),2,IF(AND(AI384=11,AI391=2,AI394=1),2,IF(AND(AI384=11,AI391=2,AI394=2),2,1)))))))</f>
        <v>1</v>
      </c>
      <c r="AI398" s="774"/>
      <c r="AJ398" s="1350"/>
      <c r="AK398" s="376"/>
      <c r="AL398" s="1020"/>
      <c r="AM398" s="1020"/>
      <c r="AN398" s="1020"/>
      <c r="AO398" s="1020"/>
      <c r="AP398" s="1020"/>
      <c r="AQ398" s="304"/>
      <c r="AR398" s="309">
        <f>IF(AK381="☑",Q398,IF(AN381="☑",AH398,IF(AK382="☑",1,IF(AND(AS384=11,OR(AS391=99,AS394=99)),"error",IF(AND(AS384=11,AS391=1,AS394=1),3,IF(AND(AS384=11,AS391=1,AS394=2),2,IF(AND(AS384=11,AS391=2,AS394=1),2,IF(AND(AS384=11,AS391=2,AS394=2),2,1))))))))</f>
        <v>1</v>
      </c>
      <c r="AS398" s="774"/>
      <c r="AT398" s="1032"/>
      <c r="AU398" s="1032"/>
      <c r="AV398" s="1032"/>
      <c r="AW398" s="780"/>
      <c r="AX398" s="781"/>
    </row>
    <row r="399" spans="1:50" ht="16.5" customHeight="1" x14ac:dyDescent="0.15">
      <c r="A399" s="1479"/>
      <c r="B399" s="1270"/>
      <c r="C399" s="782"/>
      <c r="D399" s="782"/>
      <c r="E399" s="782"/>
      <c r="F399" s="782"/>
      <c r="G399" s="782"/>
      <c r="H399" s="782"/>
      <c r="I399" s="782"/>
      <c r="J399" s="617"/>
      <c r="K399" s="754"/>
      <c r="L399" s="755"/>
      <c r="M399" s="755"/>
      <c r="N399" s="500"/>
      <c r="O399" s="500"/>
      <c r="P399" s="500"/>
      <c r="Q399" s="313" t="s">
        <v>97</v>
      </c>
      <c r="R399" s="775"/>
      <c r="S399" s="1367"/>
      <c r="T399" s="783"/>
      <c r="U399" s="783"/>
      <c r="V399" s="783"/>
      <c r="W399" s="783"/>
      <c r="X399" s="783"/>
      <c r="Y399" s="783"/>
      <c r="Z399" s="783"/>
      <c r="AA399" s="617"/>
      <c r="AB399" s="754"/>
      <c r="AC399" s="755"/>
      <c r="AD399" s="755"/>
      <c r="AE399" s="500"/>
      <c r="AF399" s="500"/>
      <c r="AG399" s="500"/>
      <c r="AH399" s="317" t="s">
        <v>97</v>
      </c>
      <c r="AI399" s="774"/>
      <c r="AJ399" s="1351"/>
      <c r="AK399" s="602"/>
      <c r="AL399" s="754"/>
      <c r="AM399" s="755"/>
      <c r="AN399" s="755"/>
      <c r="AO399" s="500"/>
      <c r="AP399" s="500"/>
      <c r="AQ399" s="500"/>
      <c r="AR399" s="317" t="s">
        <v>97</v>
      </c>
      <c r="AS399" s="774"/>
      <c r="AT399" s="1033"/>
      <c r="AU399" s="1033"/>
      <c r="AV399" s="1033"/>
      <c r="AW399" s="635"/>
      <c r="AX399" s="636"/>
    </row>
    <row r="400" spans="1:50" ht="29.25" customHeight="1" x14ac:dyDescent="0.15">
      <c r="A400" s="1479"/>
      <c r="B400" s="1275" t="s">
        <v>736</v>
      </c>
      <c r="C400" s="1292" t="s">
        <v>809</v>
      </c>
      <c r="D400" s="1442"/>
      <c r="E400" s="1442"/>
      <c r="F400" s="1442"/>
      <c r="G400" s="1442"/>
      <c r="H400" s="1442"/>
      <c r="I400" s="1443"/>
      <c r="J400" s="796" t="str">
        <f>IF(M244="□"," □　非選択"," ■　選択中")</f>
        <v xml:space="preserve"> □　非選択</v>
      </c>
      <c r="K400" s="670"/>
      <c r="L400" s="507"/>
      <c r="M400" s="507"/>
      <c r="N400" s="507"/>
      <c r="O400" s="507"/>
      <c r="P400" s="507"/>
      <c r="Q400" s="582"/>
      <c r="R400" s="671"/>
      <c r="S400" s="1286" t="s">
        <v>770</v>
      </c>
      <c r="T400" s="1289" t="s">
        <v>809</v>
      </c>
      <c r="U400" s="1439"/>
      <c r="V400" s="1439"/>
      <c r="W400" s="1439"/>
      <c r="X400" s="1439"/>
      <c r="Y400" s="1439"/>
      <c r="Z400" s="1440"/>
      <c r="AA400" s="164" t="s">
        <v>2</v>
      </c>
      <c r="AB400" s="586" t="s">
        <v>167</v>
      </c>
      <c r="AC400" s="326"/>
      <c r="AD400" s="326"/>
      <c r="AE400" s="326"/>
      <c r="AF400" s="326"/>
      <c r="AG400" s="326"/>
      <c r="AH400" s="609"/>
      <c r="AI400" s="672"/>
      <c r="AJ400" s="1064" t="s">
        <v>736</v>
      </c>
      <c r="AK400" s="164" t="s">
        <v>3</v>
      </c>
      <c r="AL400" s="586" t="s">
        <v>167</v>
      </c>
      <c r="AM400" s="327"/>
      <c r="AN400" s="169" t="s">
        <v>2</v>
      </c>
      <c r="AO400" s="587" t="s">
        <v>190</v>
      </c>
      <c r="AP400" s="326"/>
      <c r="AQ400" s="326"/>
      <c r="AR400" s="609"/>
      <c r="AS400" s="797"/>
      <c r="AT400" s="514"/>
      <c r="AU400" s="514"/>
      <c r="AV400" s="611"/>
      <c r="AW400" s="638"/>
      <c r="AX400" s="639"/>
    </row>
    <row r="401" spans="1:50" ht="29.25" customHeight="1" x14ac:dyDescent="0.4">
      <c r="A401" s="1479"/>
      <c r="B401" s="1269"/>
      <c r="C401" s="1305"/>
      <c r="D401" s="1305"/>
      <c r="E401" s="1305"/>
      <c r="F401" s="1305"/>
      <c r="G401" s="1305"/>
      <c r="H401" s="1305"/>
      <c r="I401" s="1306"/>
      <c r="J401" s="161" t="s">
        <v>3</v>
      </c>
      <c r="K401" s="640" t="str">
        <f>IF(K13="銀の認定【新規】","取組無し、または添付資料無し（初回のみ　※添付資料ない場合は採点対象外）","取組無し")</f>
        <v>取組無し</v>
      </c>
      <c r="L401" s="641"/>
      <c r="M401" s="662"/>
      <c r="N401" s="134"/>
      <c r="O401" s="134"/>
      <c r="P401" s="134"/>
      <c r="Q401" s="773"/>
      <c r="R401" s="775"/>
      <c r="S401" s="1366"/>
      <c r="T401" s="1370"/>
      <c r="U401" s="1370"/>
      <c r="V401" s="1370"/>
      <c r="W401" s="1370"/>
      <c r="X401" s="1370"/>
      <c r="Y401" s="1370"/>
      <c r="Z401" s="1371"/>
      <c r="AA401" s="161" t="s">
        <v>3</v>
      </c>
      <c r="AB401" s="640" t="str">
        <f>IF(K13="銀の認定【新規】","取組無し、または添付資料無し（初回のみ　※添付資料ない場合は採点対象外）","取組無し")</f>
        <v>取組無し</v>
      </c>
      <c r="AC401" s="641"/>
      <c r="AD401" s="662"/>
      <c r="AE401" s="134"/>
      <c r="AF401" s="134"/>
      <c r="AG401" s="134"/>
      <c r="AH401" s="773"/>
      <c r="AI401" s="774"/>
      <c r="AJ401" s="1350"/>
      <c r="AK401" s="171" t="s">
        <v>3</v>
      </c>
      <c r="AL401" s="644" t="str">
        <f>IF(K13="銀の認定【新規】","取組無し、または添付資料無し（初回のみ　※添付資料ない場合は採点対象外）","取組無し")</f>
        <v>取組無し</v>
      </c>
      <c r="AM401" s="641"/>
      <c r="AN401" s="662"/>
      <c r="AO401" s="134"/>
      <c r="AP401" s="134"/>
      <c r="AQ401" s="134"/>
      <c r="AR401" s="773"/>
      <c r="AS401" s="774"/>
      <c r="AT401" s="1032" t="str">
        <f>IF(M244="□","-",Q417)</f>
        <v>-</v>
      </c>
      <c r="AU401" s="1032" t="str">
        <f>IF(S19="□","",IF(M244="□","-",AH417))</f>
        <v/>
      </c>
      <c r="AV401" s="1032" t="str">
        <f>IF(AJ19="□","",IF(M244="□","-",AR417))</f>
        <v/>
      </c>
      <c r="AW401" s="1238" t="s">
        <v>368</v>
      </c>
      <c r="AX401" s="1239"/>
    </row>
    <row r="402" spans="1:50" ht="19.5" customHeight="1" x14ac:dyDescent="0.4">
      <c r="A402" s="1479"/>
      <c r="B402" s="1269"/>
      <c r="C402" s="1305"/>
      <c r="D402" s="1305"/>
      <c r="E402" s="1305"/>
      <c r="F402" s="1305"/>
      <c r="G402" s="1305"/>
      <c r="H402" s="1305"/>
      <c r="I402" s="1306"/>
      <c r="J402" s="1076" t="s">
        <v>71</v>
      </c>
      <c r="K402" s="1056"/>
      <c r="L402" s="1056"/>
      <c r="N402" s="372"/>
      <c r="O402" s="372"/>
      <c r="P402" s="372"/>
      <c r="Q402" s="373"/>
      <c r="R402" s="775"/>
      <c r="S402" s="1366"/>
      <c r="T402" s="1370"/>
      <c r="U402" s="1370"/>
      <c r="V402" s="1370"/>
      <c r="W402" s="1370"/>
      <c r="X402" s="1370"/>
      <c r="Y402" s="1370"/>
      <c r="Z402" s="1371"/>
      <c r="AA402" s="1076" t="s">
        <v>71</v>
      </c>
      <c r="AB402" s="1056"/>
      <c r="AC402" s="1056"/>
      <c r="AD402" s="48"/>
      <c r="AE402" s="372"/>
      <c r="AF402" s="372"/>
      <c r="AG402" s="372"/>
      <c r="AH402" s="373"/>
      <c r="AI402" s="774"/>
      <c r="AJ402" s="1350"/>
      <c r="AK402" s="1056" t="s">
        <v>71</v>
      </c>
      <c r="AL402" s="1056"/>
      <c r="AM402" s="1056"/>
      <c r="AN402" s="48"/>
      <c r="AO402" s="372"/>
      <c r="AP402" s="372"/>
      <c r="AQ402" s="372"/>
      <c r="AR402" s="373"/>
      <c r="AS402" s="774"/>
      <c r="AT402" s="1032"/>
      <c r="AU402" s="1032"/>
      <c r="AV402" s="1032"/>
      <c r="AW402" s="1220"/>
      <c r="AX402" s="1221"/>
    </row>
    <row r="403" spans="1:50" ht="19.5" customHeight="1" x14ac:dyDescent="0.4">
      <c r="A403" s="1479"/>
      <c r="B403" s="1269"/>
      <c r="C403" s="1305"/>
      <c r="D403" s="1305"/>
      <c r="E403" s="1305"/>
      <c r="F403" s="1305"/>
      <c r="G403" s="1305"/>
      <c r="H403" s="1305"/>
      <c r="I403" s="1306"/>
      <c r="J403" s="156" t="s">
        <v>3</v>
      </c>
      <c r="K403" s="277" t="s">
        <v>737</v>
      </c>
      <c r="L403" s="277"/>
      <c r="N403" s="372"/>
      <c r="O403" s="372"/>
      <c r="P403" s="372"/>
      <c r="Q403" s="776"/>
      <c r="R403" s="383">
        <f>IF(J403="☑",11,0)</f>
        <v>0</v>
      </c>
      <c r="S403" s="1366"/>
      <c r="T403" s="1370"/>
      <c r="U403" s="1370"/>
      <c r="V403" s="1370"/>
      <c r="W403" s="1370"/>
      <c r="X403" s="1370"/>
      <c r="Y403" s="1370"/>
      <c r="Z403" s="1371"/>
      <c r="AA403" s="156" t="s">
        <v>3</v>
      </c>
      <c r="AB403" s="277" t="s">
        <v>774</v>
      </c>
      <c r="AC403" s="277"/>
      <c r="AD403" s="48"/>
      <c r="AE403" s="372"/>
      <c r="AF403" s="372"/>
      <c r="AG403" s="372"/>
      <c r="AH403" s="776"/>
      <c r="AI403" s="383">
        <f>IF(AA403="☑",11,0)</f>
        <v>0</v>
      </c>
      <c r="AJ403" s="1350"/>
      <c r="AK403" s="202" t="s">
        <v>3</v>
      </c>
      <c r="AL403" s="277" t="s">
        <v>774</v>
      </c>
      <c r="AM403" s="277"/>
      <c r="AN403" s="48"/>
      <c r="AO403" s="372"/>
      <c r="AP403" s="372"/>
      <c r="AQ403" s="372"/>
      <c r="AR403" s="776"/>
      <c r="AS403" s="383">
        <f>IF(AK403="☑",11,0)</f>
        <v>0</v>
      </c>
      <c r="AT403" s="1032"/>
      <c r="AU403" s="1032"/>
      <c r="AV403" s="1032"/>
      <c r="AW403" s="1222"/>
      <c r="AX403" s="1223"/>
    </row>
    <row r="404" spans="1:50" ht="19.5" customHeight="1" x14ac:dyDescent="0.4">
      <c r="A404" s="1479"/>
      <c r="B404" s="1269"/>
      <c r="C404" s="1305"/>
      <c r="D404" s="1305"/>
      <c r="E404" s="1305"/>
      <c r="F404" s="1305"/>
      <c r="G404" s="1305"/>
      <c r="H404" s="1305"/>
      <c r="I404" s="1306"/>
      <c r="J404" s="778"/>
      <c r="K404" s="385" t="s">
        <v>96</v>
      </c>
      <c r="L404" s="277"/>
      <c r="N404" s="372"/>
      <c r="O404" s="475"/>
      <c r="P404" s="372"/>
      <c r="Q404" s="373"/>
      <c r="R404" s="663"/>
      <c r="S404" s="1366"/>
      <c r="T404" s="1370"/>
      <c r="U404" s="1370"/>
      <c r="V404" s="1370"/>
      <c r="W404" s="1370"/>
      <c r="X404" s="1370"/>
      <c r="Y404" s="1370"/>
      <c r="Z404" s="1371"/>
      <c r="AA404" s="778"/>
      <c r="AB404" s="474" t="s">
        <v>96</v>
      </c>
      <c r="AC404" s="277"/>
      <c r="AD404" s="48"/>
      <c r="AE404" s="372"/>
      <c r="AF404" s="475"/>
      <c r="AG404" s="372"/>
      <c r="AH404" s="373"/>
      <c r="AI404" s="663"/>
      <c r="AJ404" s="1350"/>
      <c r="AK404" s="989"/>
      <c r="AL404" s="474" t="s">
        <v>96</v>
      </c>
      <c r="AM404" s="277"/>
      <c r="AN404" s="48"/>
      <c r="AO404" s="372"/>
      <c r="AP404" s="475"/>
      <c r="AQ404" s="372"/>
      <c r="AR404" s="373"/>
      <c r="AS404" s="663"/>
      <c r="AT404" s="1032"/>
      <c r="AU404" s="1032"/>
      <c r="AV404" s="1032"/>
      <c r="AW404" s="1222"/>
      <c r="AX404" s="1223"/>
    </row>
    <row r="405" spans="1:50" ht="19.5" customHeight="1" x14ac:dyDescent="0.4">
      <c r="A405" s="1479"/>
      <c r="B405" s="1269"/>
      <c r="C405" s="1305"/>
      <c r="D405" s="1305"/>
      <c r="E405" s="1305"/>
      <c r="F405" s="1305"/>
      <c r="G405" s="1305"/>
      <c r="H405" s="1305"/>
      <c r="I405" s="1306"/>
      <c r="J405" s="778"/>
      <c r="K405" s="202" t="s">
        <v>3</v>
      </c>
      <c r="L405" s="409" t="s">
        <v>768</v>
      </c>
      <c r="M405" s="372"/>
      <c r="N405" s="372"/>
      <c r="O405" s="372"/>
      <c r="P405" s="372"/>
      <c r="Q405" s="373"/>
      <c r="R405" s="663"/>
      <c r="S405" s="1366"/>
      <c r="T405" s="1370"/>
      <c r="U405" s="1370"/>
      <c r="V405" s="1370"/>
      <c r="W405" s="1370"/>
      <c r="X405" s="1370"/>
      <c r="Y405" s="1370"/>
      <c r="Z405" s="1371"/>
      <c r="AA405" s="778"/>
      <c r="AB405" s="202" t="s">
        <v>3</v>
      </c>
      <c r="AC405" s="409" t="s">
        <v>768</v>
      </c>
      <c r="AD405" s="372"/>
      <c r="AE405" s="372"/>
      <c r="AF405" s="372"/>
      <c r="AG405" s="372"/>
      <c r="AH405" s="373"/>
      <c r="AI405" s="663"/>
      <c r="AJ405" s="1350"/>
      <c r="AK405" s="989"/>
      <c r="AL405" s="202" t="s">
        <v>3</v>
      </c>
      <c r="AM405" s="409" t="s">
        <v>768</v>
      </c>
      <c r="AN405" s="372"/>
      <c r="AO405" s="372"/>
      <c r="AP405" s="372"/>
      <c r="AQ405" s="372"/>
      <c r="AR405" s="373"/>
      <c r="AS405" s="663"/>
      <c r="AT405" s="1032"/>
      <c r="AU405" s="1032"/>
      <c r="AV405" s="1032"/>
      <c r="AW405" s="1222"/>
      <c r="AX405" s="1223"/>
    </row>
    <row r="406" spans="1:50" ht="19.5" customHeight="1" x14ac:dyDescent="0.4">
      <c r="A406" s="1479"/>
      <c r="B406" s="1269"/>
      <c r="C406" s="422"/>
      <c r="D406" s="422"/>
      <c r="E406" s="422"/>
      <c r="F406" s="422"/>
      <c r="G406" s="422"/>
      <c r="H406" s="422"/>
      <c r="I406" s="479"/>
      <c r="J406" s="778"/>
      <c r="K406" s="202" t="s">
        <v>3</v>
      </c>
      <c r="L406" s="409" t="s">
        <v>767</v>
      </c>
      <c r="M406" s="372"/>
      <c r="N406" s="372"/>
      <c r="O406" s="372"/>
      <c r="P406" s="372"/>
      <c r="Q406" s="373"/>
      <c r="R406" s="663"/>
      <c r="S406" s="1366"/>
      <c r="T406" s="426"/>
      <c r="U406" s="426"/>
      <c r="V406" s="426"/>
      <c r="W406" s="426"/>
      <c r="X406" s="426"/>
      <c r="Y406" s="426"/>
      <c r="Z406" s="480"/>
      <c r="AA406" s="778"/>
      <c r="AB406" s="202" t="s">
        <v>3</v>
      </c>
      <c r="AC406" s="409" t="s">
        <v>767</v>
      </c>
      <c r="AD406" s="372"/>
      <c r="AE406" s="372"/>
      <c r="AF406" s="372"/>
      <c r="AG406" s="372"/>
      <c r="AH406" s="373"/>
      <c r="AI406" s="663"/>
      <c r="AJ406" s="1350"/>
      <c r="AK406" s="989"/>
      <c r="AL406" s="202" t="s">
        <v>3</v>
      </c>
      <c r="AM406" s="409" t="s">
        <v>767</v>
      </c>
      <c r="AN406" s="372"/>
      <c r="AO406" s="372"/>
      <c r="AP406" s="372"/>
      <c r="AQ406" s="372"/>
      <c r="AR406" s="373"/>
      <c r="AS406" s="663"/>
      <c r="AT406" s="1032"/>
      <c r="AU406" s="1032"/>
      <c r="AV406" s="1032"/>
      <c r="AW406" s="1222"/>
      <c r="AX406" s="1223"/>
    </row>
    <row r="407" spans="1:50" ht="19.5" customHeight="1" x14ac:dyDescent="0.4">
      <c r="A407" s="1479"/>
      <c r="B407" s="1269"/>
      <c r="C407" s="422"/>
      <c r="D407" s="1039" t="s">
        <v>162</v>
      </c>
      <c r="E407" s="1040"/>
      <c r="F407" s="1040"/>
      <c r="G407" s="1040"/>
      <c r="H407" s="1041"/>
      <c r="I407" s="479"/>
      <c r="J407" s="778"/>
      <c r="K407" s="202" t="s">
        <v>3</v>
      </c>
      <c r="L407" s="409" t="s">
        <v>763</v>
      </c>
      <c r="N407" s="372"/>
      <c r="O407" s="372"/>
      <c r="P407" s="372"/>
      <c r="Q407" s="373"/>
      <c r="R407" s="275"/>
      <c r="S407" s="1366"/>
      <c r="T407" s="426"/>
      <c r="U407" s="1039" t="s">
        <v>162</v>
      </c>
      <c r="V407" s="1040"/>
      <c r="W407" s="1040"/>
      <c r="X407" s="1040"/>
      <c r="Y407" s="1041"/>
      <c r="Z407" s="480"/>
      <c r="AA407" s="778"/>
      <c r="AB407" s="202" t="s">
        <v>3</v>
      </c>
      <c r="AC407" s="409" t="s">
        <v>763</v>
      </c>
      <c r="AD407" s="48"/>
      <c r="AE407" s="372"/>
      <c r="AF407" s="372"/>
      <c r="AG407" s="372"/>
      <c r="AH407" s="373"/>
      <c r="AI407" s="275"/>
      <c r="AJ407" s="1350"/>
      <c r="AK407" s="989"/>
      <c r="AL407" s="202" t="s">
        <v>3</v>
      </c>
      <c r="AM407" s="409" t="s">
        <v>763</v>
      </c>
      <c r="AN407" s="48"/>
      <c r="AO407" s="372"/>
      <c r="AP407" s="372"/>
      <c r="AQ407" s="372"/>
      <c r="AR407" s="373"/>
      <c r="AS407" s="275"/>
      <c r="AT407" s="1032"/>
      <c r="AU407" s="1032"/>
      <c r="AV407" s="1032"/>
      <c r="AW407" s="629"/>
      <c r="AX407" s="630"/>
    </row>
    <row r="408" spans="1:50" ht="19.5" customHeight="1" x14ac:dyDescent="0.4">
      <c r="A408" s="1479"/>
      <c r="B408" s="1269"/>
      <c r="C408" s="436"/>
      <c r="D408" s="1042"/>
      <c r="E408" s="1043"/>
      <c r="F408" s="1043"/>
      <c r="G408" s="1043"/>
      <c r="H408" s="1044"/>
      <c r="I408" s="422"/>
      <c r="J408" s="778"/>
      <c r="K408" s="202" t="s">
        <v>3</v>
      </c>
      <c r="L408" s="397" t="s">
        <v>92</v>
      </c>
      <c r="M408" s="483"/>
      <c r="N408" s="1243"/>
      <c r="O408" s="1244"/>
      <c r="P408" s="372"/>
      <c r="Q408" s="779"/>
      <c r="R408" s="491"/>
      <c r="S408" s="1366"/>
      <c r="T408" s="438"/>
      <c r="U408" s="1042"/>
      <c r="V408" s="1043"/>
      <c r="W408" s="1043"/>
      <c r="X408" s="1043"/>
      <c r="Y408" s="1044"/>
      <c r="Z408" s="426"/>
      <c r="AA408" s="778"/>
      <c r="AB408" s="202" t="s">
        <v>3</v>
      </c>
      <c r="AC408" s="397" t="s">
        <v>92</v>
      </c>
      <c r="AD408" s="483"/>
      <c r="AE408" s="1243"/>
      <c r="AF408" s="1244"/>
      <c r="AG408" s="372"/>
      <c r="AH408" s="779"/>
      <c r="AI408" s="491"/>
      <c r="AJ408" s="1350"/>
      <c r="AK408" s="989"/>
      <c r="AL408" s="202" t="s">
        <v>3</v>
      </c>
      <c r="AM408" s="397" t="s">
        <v>92</v>
      </c>
      <c r="AN408" s="483"/>
      <c r="AO408" s="1243"/>
      <c r="AP408" s="1244"/>
      <c r="AQ408" s="372"/>
      <c r="AR408" s="779"/>
      <c r="AS408" s="491"/>
      <c r="AT408" s="1032"/>
      <c r="AU408" s="1032"/>
      <c r="AV408" s="1032"/>
      <c r="AW408" s="1216"/>
      <c r="AX408" s="1215"/>
    </row>
    <row r="409" spans="1:50" ht="19.5" customHeight="1" x14ac:dyDescent="0.15">
      <c r="A409" s="1479"/>
      <c r="B409" s="1269"/>
      <c r="C409" s="992"/>
      <c r="D409" s="1045" t="s">
        <v>157</v>
      </c>
      <c r="E409" s="1046"/>
      <c r="F409" s="1046"/>
      <c r="G409" s="1046"/>
      <c r="H409" s="1047"/>
      <c r="I409" s="992"/>
      <c r="J409" s="439" t="s">
        <v>68</v>
      </c>
      <c r="K409" s="148"/>
      <c r="L409" s="398"/>
      <c r="M409" s="398"/>
      <c r="N409" s="148"/>
      <c r="O409" s="372"/>
      <c r="P409" s="517"/>
      <c r="Q409" s="373"/>
      <c r="R409" s="412"/>
      <c r="S409" s="1366"/>
      <c r="T409" s="993"/>
      <c r="U409" s="1045" t="s">
        <v>157</v>
      </c>
      <c r="V409" s="1046"/>
      <c r="W409" s="1046"/>
      <c r="X409" s="1046"/>
      <c r="Y409" s="1047"/>
      <c r="Z409" s="993"/>
      <c r="AA409" s="439" t="s">
        <v>68</v>
      </c>
      <c r="AB409" s="148"/>
      <c r="AC409" s="398"/>
      <c r="AD409" s="398"/>
      <c r="AE409" s="148"/>
      <c r="AF409" s="372"/>
      <c r="AG409" s="517"/>
      <c r="AH409" s="373"/>
      <c r="AI409" s="412"/>
      <c r="AJ409" s="1350"/>
      <c r="AK409" s="441" t="s">
        <v>68</v>
      </c>
      <c r="AL409" s="148"/>
      <c r="AM409" s="398"/>
      <c r="AN409" s="398"/>
      <c r="AO409" s="148"/>
      <c r="AP409" s="372"/>
      <c r="AQ409" s="517"/>
      <c r="AR409" s="373"/>
      <c r="AS409" s="412"/>
      <c r="AT409" s="1032"/>
      <c r="AU409" s="1032"/>
      <c r="AV409" s="1032"/>
      <c r="AW409" s="1216"/>
      <c r="AX409" s="1215"/>
    </row>
    <row r="410" spans="1:50" ht="19.5" customHeight="1" x14ac:dyDescent="0.4">
      <c r="A410" s="1479"/>
      <c r="B410" s="1269"/>
      <c r="C410" s="992"/>
      <c r="D410" s="1048"/>
      <c r="E410" s="1049"/>
      <c r="F410" s="1049"/>
      <c r="G410" s="1049"/>
      <c r="H410" s="1050"/>
      <c r="I410" s="992"/>
      <c r="J410" s="156" t="s">
        <v>3</v>
      </c>
      <c r="K410" s="409" t="s">
        <v>66</v>
      </c>
      <c r="L410" s="410"/>
      <c r="M410" s="410"/>
      <c r="N410" s="372"/>
      <c r="O410" s="372"/>
      <c r="P410" s="46"/>
      <c r="Q410" s="373"/>
      <c r="R410" s="412">
        <f>IF(R403=0,99,IF(AND(J410="☑",J411="☑"),99,IF(AND(J410="□",J411="□"),99,IF(J410="☑",1,2))))</f>
        <v>99</v>
      </c>
      <c r="S410" s="1366"/>
      <c r="T410" s="993"/>
      <c r="U410" s="1048"/>
      <c r="V410" s="1049"/>
      <c r="W410" s="1049"/>
      <c r="X410" s="1049"/>
      <c r="Y410" s="1050"/>
      <c r="Z410" s="993"/>
      <c r="AA410" s="156" t="s">
        <v>2</v>
      </c>
      <c r="AB410" s="409" t="s">
        <v>66</v>
      </c>
      <c r="AC410" s="410"/>
      <c r="AD410" s="410"/>
      <c r="AE410" s="372"/>
      <c r="AF410" s="372"/>
      <c r="AG410" s="46"/>
      <c r="AH410" s="373"/>
      <c r="AI410" s="412">
        <f>IF(AI403=0,99,IF(AND(AA410="☑",AA411="☑"),99,IF(AND(AA410="□",AA411="□"),99,IF(AA410="☑",1,2))))</f>
        <v>99</v>
      </c>
      <c r="AJ410" s="1350"/>
      <c r="AK410" s="202" t="s">
        <v>2</v>
      </c>
      <c r="AL410" s="409" t="s">
        <v>66</v>
      </c>
      <c r="AM410" s="410"/>
      <c r="AN410" s="410"/>
      <c r="AO410" s="372"/>
      <c r="AP410" s="372"/>
      <c r="AQ410" s="46"/>
      <c r="AR410" s="373"/>
      <c r="AS410" s="412">
        <f>IF(AS403=0,99,IF(AND(AK410="☑",AK411="☑"),99,IF(AND(AK410="□",AK411="□"),99,IF(AK410="☑",1,2))))</f>
        <v>99</v>
      </c>
      <c r="AT410" s="1032"/>
      <c r="AU410" s="1032"/>
      <c r="AV410" s="1032"/>
      <c r="AW410" s="1216"/>
      <c r="AX410" s="1215"/>
    </row>
    <row r="411" spans="1:50" ht="19.5" customHeight="1" x14ac:dyDescent="0.4">
      <c r="A411" s="1479"/>
      <c r="B411" s="1269"/>
      <c r="C411" s="992"/>
      <c r="D411" s="1045" t="s">
        <v>158</v>
      </c>
      <c r="E411" s="1051"/>
      <c r="F411" s="1051"/>
      <c r="G411" s="1051"/>
      <c r="H411" s="1052"/>
      <c r="I411" s="992"/>
      <c r="J411" s="156" t="s">
        <v>3</v>
      </c>
      <c r="K411" s="397" t="s">
        <v>67</v>
      </c>
      <c r="L411" s="398"/>
      <c r="M411" s="398"/>
      <c r="N411" s="46"/>
      <c r="O411" s="372"/>
      <c r="P411" s="372"/>
      <c r="Q411" s="373"/>
      <c r="R411" s="491"/>
      <c r="S411" s="1366"/>
      <c r="T411" s="993"/>
      <c r="U411" s="1045" t="s">
        <v>158</v>
      </c>
      <c r="V411" s="1051"/>
      <c r="W411" s="1051"/>
      <c r="X411" s="1051"/>
      <c r="Y411" s="1052"/>
      <c r="Z411" s="993"/>
      <c r="AA411" s="156" t="s">
        <v>3</v>
      </c>
      <c r="AB411" s="397" t="s">
        <v>67</v>
      </c>
      <c r="AC411" s="398"/>
      <c r="AD411" s="398"/>
      <c r="AE411" s="46"/>
      <c r="AF411" s="372"/>
      <c r="AG411" s="372"/>
      <c r="AH411" s="373"/>
      <c r="AI411" s="491"/>
      <c r="AJ411" s="1350"/>
      <c r="AK411" s="202" t="s">
        <v>3</v>
      </c>
      <c r="AL411" s="397" t="s">
        <v>67</v>
      </c>
      <c r="AM411" s="398"/>
      <c r="AN411" s="398"/>
      <c r="AO411" s="46"/>
      <c r="AP411" s="372"/>
      <c r="AQ411" s="372"/>
      <c r="AR411" s="373"/>
      <c r="AS411" s="491"/>
      <c r="AT411" s="1032"/>
      <c r="AU411" s="1032"/>
      <c r="AV411" s="1032"/>
      <c r="AW411" s="1216"/>
      <c r="AX411" s="1215"/>
    </row>
    <row r="412" spans="1:50" ht="19.5" customHeight="1" x14ac:dyDescent="0.15">
      <c r="A412" s="1479"/>
      <c r="B412" s="1269"/>
      <c r="C412" s="992"/>
      <c r="D412" s="1053"/>
      <c r="E412" s="1054"/>
      <c r="F412" s="1054"/>
      <c r="G412" s="1054"/>
      <c r="H412" s="1055"/>
      <c r="I412" s="992"/>
      <c r="J412" s="439" t="s">
        <v>224</v>
      </c>
      <c r="K412" s="148"/>
      <c r="L412" s="377"/>
      <c r="M412" s="148"/>
      <c r="N412" s="372"/>
      <c r="O412" s="570"/>
      <c r="P412" s="372"/>
      <c r="Q412" s="373"/>
      <c r="R412" s="412"/>
      <c r="S412" s="1366"/>
      <c r="T412" s="993"/>
      <c r="U412" s="1053"/>
      <c r="V412" s="1054"/>
      <c r="W412" s="1054"/>
      <c r="X412" s="1054"/>
      <c r="Y412" s="1055"/>
      <c r="Z412" s="993"/>
      <c r="AA412" s="439" t="s">
        <v>224</v>
      </c>
      <c r="AB412" s="148"/>
      <c r="AC412" s="377"/>
      <c r="AD412" s="148"/>
      <c r="AE412" s="372"/>
      <c r="AF412" s="570" t="str">
        <f>IF(AF413="","",IFERROR(IF(DATEDIF(AF413,$K$14,"M")&lt;6,"レポート記入日から6ヵ月未満になっていませんか？",""),""))</f>
        <v/>
      </c>
      <c r="AG412" s="372"/>
      <c r="AH412" s="373"/>
      <c r="AI412" s="412"/>
      <c r="AJ412" s="1350"/>
      <c r="AK412" s="441" t="s">
        <v>224</v>
      </c>
      <c r="AL412" s="148"/>
      <c r="AM412" s="377"/>
      <c r="AN412" s="148"/>
      <c r="AO412" s="372"/>
      <c r="AP412" s="570" t="str">
        <f>IF(AP413="","",IFERROR(IF(DATEDIF(AP413,$K$14,"M")&lt;6,"レポート記入日から6ヵ月未満になっていませんか？",""),""))</f>
        <v/>
      </c>
      <c r="AQ412" s="372"/>
      <c r="AR412" s="373"/>
      <c r="AS412" s="412"/>
      <c r="AT412" s="1032"/>
      <c r="AU412" s="1032"/>
      <c r="AV412" s="1032"/>
      <c r="AW412" s="1216"/>
      <c r="AX412" s="1215"/>
    </row>
    <row r="413" spans="1:50" ht="19.5" customHeight="1" x14ac:dyDescent="0.4">
      <c r="A413" s="1479"/>
      <c r="B413" s="1269"/>
      <c r="C413" s="992"/>
      <c r="D413" s="992"/>
      <c r="E413" s="992"/>
      <c r="F413" s="992"/>
      <c r="G413" s="992"/>
      <c r="H413" s="992"/>
      <c r="I413" s="992"/>
      <c r="J413" s="156" t="s">
        <v>3</v>
      </c>
      <c r="K413" s="428" t="s">
        <v>735</v>
      </c>
      <c r="L413" s="303"/>
      <c r="M413" s="303"/>
      <c r="N413" s="997" t="s">
        <v>72</v>
      </c>
      <c r="O413" s="162"/>
      <c r="P413" s="372"/>
      <c r="Q413" s="373"/>
      <c r="R413" s="412">
        <f>IF(R403=0,99,IF(AND(J413="☑",J414="☑"),99,IF(AND(J413="□",J414="□"),99,IF(J413="☑",1,3))))</f>
        <v>99</v>
      </c>
      <c r="S413" s="1366"/>
      <c r="T413" s="993"/>
      <c r="U413" s="993"/>
      <c r="V413" s="993"/>
      <c r="W413" s="993"/>
      <c r="X413" s="993"/>
      <c r="Y413" s="993"/>
      <c r="Z413" s="993"/>
      <c r="AA413" s="156" t="s">
        <v>2</v>
      </c>
      <c r="AB413" s="428" t="s">
        <v>765</v>
      </c>
      <c r="AC413" s="303"/>
      <c r="AD413" s="303"/>
      <c r="AE413" s="429" t="s">
        <v>72</v>
      </c>
      <c r="AF413" s="191"/>
      <c r="AG413" s="372"/>
      <c r="AH413" s="373"/>
      <c r="AI413" s="412">
        <f>IF(AI403=0,99,IF(AND(AA413="☑",AA414="☑"),99,IF(AND(AA413="□",AA414="□"),99,IF(AA413="☑",1,3))))</f>
        <v>99</v>
      </c>
      <c r="AJ413" s="1350"/>
      <c r="AK413" s="202" t="s">
        <v>2</v>
      </c>
      <c r="AL413" s="428" t="s">
        <v>765</v>
      </c>
      <c r="AM413" s="303"/>
      <c r="AN413" s="303"/>
      <c r="AO413" s="429" t="s">
        <v>72</v>
      </c>
      <c r="AP413" s="191"/>
      <c r="AQ413" s="372"/>
      <c r="AR413" s="373"/>
      <c r="AS413" s="412">
        <f>IF(AS403=0,99,IF(AND(AK413="☑",AK414="☑"),99,IF(AND(AK413="□",AK414="□"),99,IF(AK413="☑",1,3))))</f>
        <v>99</v>
      </c>
      <c r="AT413" s="1032"/>
      <c r="AU413" s="1032"/>
      <c r="AV413" s="1032"/>
      <c r="AW413" s="1216"/>
      <c r="AX413" s="1215"/>
    </row>
    <row r="414" spans="1:50" ht="19.5" customHeight="1" x14ac:dyDescent="0.4">
      <c r="A414" s="1479"/>
      <c r="B414" s="1269"/>
      <c r="C414" s="992"/>
      <c r="D414" s="992"/>
      <c r="E414" s="992"/>
      <c r="F414" s="992"/>
      <c r="G414" s="992"/>
      <c r="H414" s="992"/>
      <c r="I414" s="992"/>
      <c r="J414" s="156" t="s">
        <v>3</v>
      </c>
      <c r="K414" s="428" t="s">
        <v>734</v>
      </c>
      <c r="L414" s="303"/>
      <c r="M414" s="303"/>
      <c r="N414" s="494" t="s">
        <v>759</v>
      </c>
      <c r="O414" s="998"/>
      <c r="P414" s="372"/>
      <c r="Q414" s="373"/>
      <c r="R414" s="775"/>
      <c r="S414" s="1366"/>
      <c r="T414" s="993"/>
      <c r="U414" s="993"/>
      <c r="V414" s="993"/>
      <c r="W414" s="993"/>
      <c r="X414" s="993"/>
      <c r="Y414" s="993"/>
      <c r="Z414" s="993"/>
      <c r="AA414" s="156" t="s">
        <v>3</v>
      </c>
      <c r="AB414" s="428" t="s">
        <v>766</v>
      </c>
      <c r="AC414" s="303"/>
      <c r="AD414" s="303"/>
      <c r="AE414" s="435" t="s">
        <v>166</v>
      </c>
      <c r="AF414" s="148"/>
      <c r="AG414" s="372"/>
      <c r="AH414" s="373"/>
      <c r="AI414" s="774"/>
      <c r="AJ414" s="1350"/>
      <c r="AK414" s="202" t="s">
        <v>3</v>
      </c>
      <c r="AL414" s="428" t="s">
        <v>766</v>
      </c>
      <c r="AM414" s="303"/>
      <c r="AN414" s="303"/>
      <c r="AO414" s="494" t="s">
        <v>166</v>
      </c>
      <c r="AP414" s="148"/>
      <c r="AQ414" s="372"/>
      <c r="AR414" s="373"/>
      <c r="AS414" s="774"/>
      <c r="AT414" s="1032"/>
      <c r="AU414" s="1032"/>
      <c r="AV414" s="1032"/>
      <c r="AW414" s="1216"/>
      <c r="AX414" s="1215"/>
    </row>
    <row r="415" spans="1:50" ht="11.45" customHeight="1" x14ac:dyDescent="0.4">
      <c r="A415" s="1479"/>
      <c r="B415" s="1269"/>
      <c r="C415" s="992"/>
      <c r="D415" s="992"/>
      <c r="E415" s="992"/>
      <c r="F415" s="992"/>
      <c r="G415" s="992"/>
      <c r="H415" s="992"/>
      <c r="I415" s="992"/>
      <c r="J415" s="370"/>
      <c r="K415" s="428"/>
      <c r="L415" s="303"/>
      <c r="M415" s="303"/>
      <c r="N415" s="148"/>
      <c r="O415" s="304"/>
      <c r="P415" s="372"/>
      <c r="Q415" s="373"/>
      <c r="R415" s="775"/>
      <c r="S415" s="1366"/>
      <c r="T415" s="993"/>
      <c r="U415" s="993"/>
      <c r="V415" s="993"/>
      <c r="W415" s="993"/>
      <c r="X415" s="993"/>
      <c r="Y415" s="993"/>
      <c r="Z415" s="993"/>
      <c r="AA415" s="370"/>
      <c r="AB415" s="428"/>
      <c r="AC415" s="303"/>
      <c r="AD415" s="303"/>
      <c r="AE415" s="148"/>
      <c r="AF415" s="304"/>
      <c r="AG415" s="372"/>
      <c r="AH415" s="373"/>
      <c r="AI415" s="774"/>
      <c r="AJ415" s="1350"/>
      <c r="AK415" s="376"/>
      <c r="AL415" s="428"/>
      <c r="AM415" s="303"/>
      <c r="AN415" s="303"/>
      <c r="AO415" s="148"/>
      <c r="AP415" s="304"/>
      <c r="AQ415" s="372"/>
      <c r="AR415" s="373"/>
      <c r="AS415" s="774"/>
      <c r="AT415" s="1032"/>
      <c r="AU415" s="1032"/>
      <c r="AV415" s="1032"/>
      <c r="AW415" s="1216"/>
      <c r="AX415" s="1215"/>
    </row>
    <row r="416" spans="1:50" ht="19.5" customHeight="1" x14ac:dyDescent="0.3">
      <c r="A416" s="1479"/>
      <c r="B416" s="1269"/>
      <c r="C416" s="992"/>
      <c r="D416" s="992"/>
      <c r="E416" s="992"/>
      <c r="F416" s="992"/>
      <c r="G416" s="992"/>
      <c r="H416" s="992"/>
      <c r="I416" s="992"/>
      <c r="J416" s="301" t="s">
        <v>73</v>
      </c>
      <c r="K416" s="646"/>
      <c r="L416" s="302"/>
      <c r="M416" s="303"/>
      <c r="N416" s="148"/>
      <c r="O416" s="304"/>
      <c r="P416" s="304"/>
      <c r="Q416" s="305" t="str">
        <f>IF(ISNUMBER(Q417),"","必要項目が正しく選択されていません")</f>
        <v/>
      </c>
      <c r="R416" s="775"/>
      <c r="S416" s="1366"/>
      <c r="T416" s="993"/>
      <c r="U416" s="993"/>
      <c r="V416" s="993"/>
      <c r="W416" s="993"/>
      <c r="X416" s="993"/>
      <c r="Y416" s="993"/>
      <c r="Z416" s="993"/>
      <c r="AA416" s="301" t="s">
        <v>204</v>
      </c>
      <c r="AB416" s="646"/>
      <c r="AC416" s="302"/>
      <c r="AD416" s="303"/>
      <c r="AE416" s="148"/>
      <c r="AF416" s="304"/>
      <c r="AG416" s="304"/>
      <c r="AH416" s="305" t="str">
        <f>IF(ISNUMBER(AH417),"","必要項目が正しく選択されていません")</f>
        <v/>
      </c>
      <c r="AI416" s="774"/>
      <c r="AJ416" s="1350"/>
      <c r="AK416" s="148" t="s">
        <v>73</v>
      </c>
      <c r="AL416" s="646"/>
      <c r="AM416" s="302"/>
      <c r="AN416" s="303"/>
      <c r="AO416" s="148"/>
      <c r="AP416" s="304"/>
      <c r="AQ416" s="304"/>
      <c r="AR416" s="305" t="str">
        <f>IF(ISNUMBER(AR417),"","必要項目が正しく選択されていません")</f>
        <v/>
      </c>
      <c r="AS416" s="774"/>
      <c r="AT416" s="1032"/>
      <c r="AU416" s="1032"/>
      <c r="AV416" s="1032"/>
      <c r="AW416" s="1216"/>
      <c r="AX416" s="1215"/>
    </row>
    <row r="417" spans="1:50" ht="40.5" customHeight="1" x14ac:dyDescent="0.25">
      <c r="A417" s="1479"/>
      <c r="B417" s="1269"/>
      <c r="C417" s="992"/>
      <c r="D417" s="992"/>
      <c r="E417" s="992"/>
      <c r="F417" s="992"/>
      <c r="G417" s="992"/>
      <c r="H417" s="992"/>
      <c r="I417" s="992"/>
      <c r="J417" s="370"/>
      <c r="K417" s="1020"/>
      <c r="L417" s="1020"/>
      <c r="M417" s="1020"/>
      <c r="N417" s="1020"/>
      <c r="O417" s="1020"/>
      <c r="P417" s="304"/>
      <c r="Q417" s="445">
        <f>IF(J401="☑",1,IF(AND(R403=11,OR(R410=99,R413=99)),"error",IF(AND(R403=11,R410=1,R413=1),3,IF(AND(R403=11,R410=1,R413=2),2,IF(AND(R403=11,R410=2,R413=1),2,IF(AND(R403=11,R410=2,R413=2),2,1))))))</f>
        <v>1</v>
      </c>
      <c r="R417" s="775"/>
      <c r="S417" s="1366"/>
      <c r="T417" s="993"/>
      <c r="U417" s="993"/>
      <c r="V417" s="993"/>
      <c r="W417" s="993"/>
      <c r="X417" s="993"/>
      <c r="Y417" s="993"/>
      <c r="Z417" s="993"/>
      <c r="AA417" s="370"/>
      <c r="AB417" s="1020"/>
      <c r="AC417" s="1020"/>
      <c r="AD417" s="1020"/>
      <c r="AE417" s="1020"/>
      <c r="AF417" s="1020"/>
      <c r="AG417" s="304"/>
      <c r="AH417" s="309">
        <f>IF(AA400="☑",Q417,IF(AA401="☑",1,IF(AND(AI403=11,OR(AI410=99,AI413=99)),"error",IF(AND(AI403=11,AI410=1,AI413=1),3,IF(AND(AI403=11,AI410=1,AI413=2),2,IF(AND(AI403=11,AI410=2,AI413=1),2,IF(AND(AI403=11,AI410=2,AI413=2),2,1)))))))</f>
        <v>1</v>
      </c>
      <c r="AI417" s="774"/>
      <c r="AJ417" s="1350"/>
      <c r="AK417" s="376"/>
      <c r="AL417" s="1020"/>
      <c r="AM417" s="1020"/>
      <c r="AN417" s="1020"/>
      <c r="AO417" s="1020"/>
      <c r="AP417" s="1020"/>
      <c r="AQ417" s="304"/>
      <c r="AR417" s="445">
        <f>IF(AK400="☑",Q417,IF(AN400="☑",AH417,IF(AK401="☑",1,IF(AND(AS403=11,OR(AS410=99,AS413=99)),"error",IF(AND(AS403=11,AS410=1,AS413=1),3,IF(AND(AS403=11,AS410=1,AS413=2),2,IF(AND(AS403=11,AS410=2,AS413=1),2,IF(AND(AS403=11,AS410=2,AS413=2),2,1))))))))</f>
        <v>1</v>
      </c>
      <c r="AS417" s="774"/>
      <c r="AT417" s="1032"/>
      <c r="AU417" s="1032"/>
      <c r="AV417" s="1032"/>
      <c r="AW417" s="780"/>
      <c r="AX417" s="781"/>
    </row>
    <row r="418" spans="1:50" ht="16.5" customHeight="1" thickBot="1" x14ac:dyDescent="0.2">
      <c r="A418" s="1480"/>
      <c r="B418" s="1297"/>
      <c r="C418" s="798"/>
      <c r="D418" s="798"/>
      <c r="E418" s="798"/>
      <c r="F418" s="798"/>
      <c r="G418" s="798"/>
      <c r="H418" s="798"/>
      <c r="I418" s="798"/>
      <c r="J418" s="647"/>
      <c r="K418" s="648"/>
      <c r="L418" s="649"/>
      <c r="M418" s="649"/>
      <c r="N418" s="452"/>
      <c r="O418" s="452"/>
      <c r="P418" s="452"/>
      <c r="Q418" s="352" t="s">
        <v>97</v>
      </c>
      <c r="R418" s="799"/>
      <c r="S418" s="1377"/>
      <c r="T418" s="800"/>
      <c r="U418" s="800"/>
      <c r="V418" s="800"/>
      <c r="W418" s="800"/>
      <c r="X418" s="800"/>
      <c r="Y418" s="800"/>
      <c r="Z418" s="800"/>
      <c r="AA418" s="647"/>
      <c r="AB418" s="648"/>
      <c r="AC418" s="649"/>
      <c r="AD418" s="649"/>
      <c r="AE418" s="452"/>
      <c r="AF418" s="452"/>
      <c r="AG418" s="452"/>
      <c r="AH418" s="356" t="s">
        <v>97</v>
      </c>
      <c r="AI418" s="801"/>
      <c r="AJ418" s="1441"/>
      <c r="AK418" s="650"/>
      <c r="AL418" s="648"/>
      <c r="AM418" s="649"/>
      <c r="AN418" s="649"/>
      <c r="AO418" s="452"/>
      <c r="AP418" s="452"/>
      <c r="AQ418" s="452"/>
      <c r="AR418" s="352" t="s">
        <v>97</v>
      </c>
      <c r="AS418" s="801"/>
      <c r="AT418" s="1235"/>
      <c r="AU418" s="1235"/>
      <c r="AV418" s="1235"/>
      <c r="AW418" s="651"/>
      <c r="AX418" s="652"/>
    </row>
    <row r="419" spans="1:50" ht="29.25" customHeight="1" x14ac:dyDescent="0.15">
      <c r="A419" s="1481" t="s">
        <v>846</v>
      </c>
      <c r="B419" s="1268" t="s">
        <v>738</v>
      </c>
      <c r="C419" s="1090" t="s">
        <v>807</v>
      </c>
      <c r="D419" s="1303"/>
      <c r="E419" s="1303"/>
      <c r="F419" s="1303"/>
      <c r="G419" s="1303"/>
      <c r="H419" s="1303"/>
      <c r="I419" s="1304"/>
      <c r="J419" s="741" t="str">
        <f>IF(D246="□"," □　非選択"," ■　選択中")</f>
        <v xml:space="preserve"> □　非選択</v>
      </c>
      <c r="K419" s="771"/>
      <c r="L419" s="459"/>
      <c r="M419" s="459"/>
      <c r="N419" s="459"/>
      <c r="O419" s="459"/>
      <c r="P419" s="459"/>
      <c r="Q419" s="656"/>
      <c r="R419" s="743" t="s">
        <v>777</v>
      </c>
      <c r="S419" s="1365" t="s">
        <v>738</v>
      </c>
      <c r="T419" s="1085" t="s">
        <v>808</v>
      </c>
      <c r="U419" s="1368"/>
      <c r="V419" s="1368"/>
      <c r="W419" s="1368"/>
      <c r="X419" s="1368"/>
      <c r="Y419" s="1368"/>
      <c r="Z419" s="1369"/>
      <c r="AA419" s="165" t="s">
        <v>2</v>
      </c>
      <c r="AB419" s="362" t="s">
        <v>167</v>
      </c>
      <c r="AC419" s="258"/>
      <c r="AD419" s="258"/>
      <c r="AE419" s="258"/>
      <c r="AF419" s="258"/>
      <c r="AG419" s="258"/>
      <c r="AH419" s="462"/>
      <c r="AI419" s="461"/>
      <c r="AJ419" s="1279" t="s">
        <v>775</v>
      </c>
      <c r="AK419" s="208" t="s">
        <v>3</v>
      </c>
      <c r="AL419" s="802" t="s">
        <v>167</v>
      </c>
      <c r="AM419" s="253"/>
      <c r="AN419" s="209" t="s">
        <v>2</v>
      </c>
      <c r="AO419" s="803" t="s">
        <v>190</v>
      </c>
      <c r="AP419" s="459"/>
      <c r="AQ419" s="459"/>
      <c r="AR419" s="656"/>
      <c r="AS419" s="461"/>
      <c r="AT419" s="804"/>
      <c r="AU419" s="804"/>
      <c r="AV419" s="805"/>
      <c r="AW419" s="806"/>
      <c r="AX419" s="807"/>
    </row>
    <row r="420" spans="1:50" ht="29.25" customHeight="1" x14ac:dyDescent="0.4">
      <c r="A420" s="1479"/>
      <c r="B420" s="1269"/>
      <c r="C420" s="1305"/>
      <c r="D420" s="1305"/>
      <c r="E420" s="1305"/>
      <c r="F420" s="1305"/>
      <c r="G420" s="1305"/>
      <c r="H420" s="1305"/>
      <c r="I420" s="1306"/>
      <c r="J420" s="161" t="s">
        <v>3</v>
      </c>
      <c r="K420" s="640" t="str">
        <f>IF(K13="銀の認定【新規】","取組無し、または添付資料無し（初回のみ　※添付資料ない場合は採点対象外）","取組無し")</f>
        <v>取組無し</v>
      </c>
      <c r="L420" s="641"/>
      <c r="M420" s="662"/>
      <c r="N420" s="134"/>
      <c r="O420" s="134"/>
      <c r="P420" s="134"/>
      <c r="Q420" s="773"/>
      <c r="R420" s="275">
        <f>Q436+Q453</f>
        <v>2</v>
      </c>
      <c r="S420" s="1366"/>
      <c r="T420" s="1370"/>
      <c r="U420" s="1370"/>
      <c r="V420" s="1370"/>
      <c r="W420" s="1370"/>
      <c r="X420" s="1370"/>
      <c r="Y420" s="1370"/>
      <c r="Z420" s="1371"/>
      <c r="AA420" s="161" t="s">
        <v>3</v>
      </c>
      <c r="AB420" s="640" t="str">
        <f>IF(K13="銀の認定【新規】","取組無し、または添付資料無し（初回のみ　※添付資料ない場合は採点対象外）","取組無し")</f>
        <v>取組無し</v>
      </c>
      <c r="AC420" s="641"/>
      <c r="AD420" s="662"/>
      <c r="AE420" s="134"/>
      <c r="AF420" s="134"/>
      <c r="AG420" s="134"/>
      <c r="AH420" s="773"/>
      <c r="AI420" s="774"/>
      <c r="AJ420" s="1350"/>
      <c r="AK420" s="171" t="s">
        <v>3</v>
      </c>
      <c r="AL420" s="644" t="str">
        <f>IF(K13="銀の認定【新規】","取組無し、または添付資料無し（初回のみ　※添付資料ない場合は採点対象外）","取組無し")</f>
        <v>取組無し</v>
      </c>
      <c r="AM420" s="641"/>
      <c r="AN420" s="662"/>
      <c r="AO420" s="134"/>
      <c r="AP420" s="134"/>
      <c r="AQ420" s="134"/>
      <c r="AR420" s="773"/>
      <c r="AS420" s="774"/>
      <c r="AT420" s="1032" t="str">
        <f>IF(D246="□","-",Q436)</f>
        <v>-</v>
      </c>
      <c r="AU420" s="1032" t="str">
        <f>IF(S19="□","",IF(D246="□","-",AH436))</f>
        <v/>
      </c>
      <c r="AV420" s="1032" t="str">
        <f>IF(AJ19="□","",IF(D246="□","-",AR436))</f>
        <v/>
      </c>
      <c r="AW420" s="1238" t="s">
        <v>368</v>
      </c>
      <c r="AX420" s="1239"/>
    </row>
    <row r="421" spans="1:50" ht="19.5" customHeight="1" x14ac:dyDescent="0.4">
      <c r="A421" s="1479"/>
      <c r="B421" s="1269"/>
      <c r="C421" s="1305"/>
      <c r="D421" s="1305"/>
      <c r="E421" s="1305"/>
      <c r="F421" s="1305"/>
      <c r="G421" s="1305"/>
      <c r="H421" s="1305"/>
      <c r="I421" s="1306"/>
      <c r="J421" s="1076" t="s">
        <v>71</v>
      </c>
      <c r="K421" s="1056"/>
      <c r="L421" s="1056"/>
      <c r="N421" s="372"/>
      <c r="O421" s="372"/>
      <c r="P421" s="372"/>
      <c r="Q421" s="373"/>
      <c r="R421" s="775"/>
      <c r="S421" s="1366"/>
      <c r="T421" s="1370"/>
      <c r="U421" s="1370"/>
      <c r="V421" s="1370"/>
      <c r="W421" s="1370"/>
      <c r="X421" s="1370"/>
      <c r="Y421" s="1370"/>
      <c r="Z421" s="1371"/>
      <c r="AA421" s="1076" t="s">
        <v>71</v>
      </c>
      <c r="AB421" s="1056"/>
      <c r="AC421" s="1056"/>
      <c r="AD421" s="48"/>
      <c r="AE421" s="372"/>
      <c r="AF421" s="372"/>
      <c r="AG421" s="372"/>
      <c r="AH421" s="373"/>
      <c r="AI421" s="774"/>
      <c r="AJ421" s="1350"/>
      <c r="AK421" s="1056" t="s">
        <v>71</v>
      </c>
      <c r="AL421" s="1056"/>
      <c r="AM421" s="1056"/>
      <c r="AN421" s="48"/>
      <c r="AO421" s="372"/>
      <c r="AP421" s="372"/>
      <c r="AQ421" s="372"/>
      <c r="AR421" s="373"/>
      <c r="AS421" s="774"/>
      <c r="AT421" s="1032"/>
      <c r="AU421" s="1032"/>
      <c r="AV421" s="1032"/>
      <c r="AW421" s="1220"/>
      <c r="AX421" s="1221"/>
    </row>
    <row r="422" spans="1:50" ht="19.5" customHeight="1" x14ac:dyDescent="0.4">
      <c r="A422" s="1479"/>
      <c r="B422" s="1269"/>
      <c r="C422" s="1305"/>
      <c r="D422" s="1305"/>
      <c r="E422" s="1305"/>
      <c r="F422" s="1305"/>
      <c r="G422" s="1305"/>
      <c r="H422" s="1305"/>
      <c r="I422" s="1306"/>
      <c r="J422" s="156" t="s">
        <v>3</v>
      </c>
      <c r="K422" s="277" t="s">
        <v>747</v>
      </c>
      <c r="L422" s="277"/>
      <c r="N422" s="372"/>
      <c r="O422" s="372"/>
      <c r="P422" s="372"/>
      <c r="Q422" s="776"/>
      <c r="R422" s="383">
        <f>IF(J422="☑",11,0)</f>
        <v>0</v>
      </c>
      <c r="S422" s="1366"/>
      <c r="T422" s="1370"/>
      <c r="U422" s="1370"/>
      <c r="V422" s="1370"/>
      <c r="W422" s="1370"/>
      <c r="X422" s="1370"/>
      <c r="Y422" s="1370"/>
      <c r="Z422" s="1371"/>
      <c r="AA422" s="156" t="s">
        <v>3</v>
      </c>
      <c r="AB422" s="277" t="s">
        <v>747</v>
      </c>
      <c r="AC422" s="277"/>
      <c r="AD422" s="48"/>
      <c r="AE422" s="372"/>
      <c r="AF422" s="372"/>
      <c r="AG422" s="372"/>
      <c r="AH422" s="776"/>
      <c r="AI422" s="383">
        <f>IF(AA422="☑",11,0)</f>
        <v>0</v>
      </c>
      <c r="AJ422" s="1350"/>
      <c r="AK422" s="202" t="s">
        <v>3</v>
      </c>
      <c r="AL422" s="277" t="s">
        <v>747</v>
      </c>
      <c r="AM422" s="277"/>
      <c r="AN422" s="48"/>
      <c r="AO422" s="372"/>
      <c r="AP422" s="372"/>
      <c r="AQ422" s="372"/>
      <c r="AR422" s="776"/>
      <c r="AS422" s="383">
        <f>IF(AK422="☑",11,0)</f>
        <v>0</v>
      </c>
      <c r="AT422" s="1032"/>
      <c r="AU422" s="1032"/>
      <c r="AV422" s="1032"/>
      <c r="AW422" s="1222"/>
      <c r="AX422" s="1223"/>
    </row>
    <row r="423" spans="1:50" ht="19.5" customHeight="1" x14ac:dyDescent="0.4">
      <c r="A423" s="1479"/>
      <c r="B423" s="1269"/>
      <c r="C423" s="1305"/>
      <c r="D423" s="1305"/>
      <c r="E423" s="1305"/>
      <c r="F423" s="1305"/>
      <c r="G423" s="1305"/>
      <c r="H423" s="1305"/>
      <c r="I423" s="1306"/>
      <c r="J423" s="778"/>
      <c r="K423" s="385" t="s">
        <v>109</v>
      </c>
      <c r="L423" s="277"/>
      <c r="N423" s="372"/>
      <c r="O423" s="475"/>
      <c r="P423" s="372"/>
      <c r="Q423" s="373"/>
      <c r="R423" s="663"/>
      <c r="S423" s="1366"/>
      <c r="T423" s="1370"/>
      <c r="U423" s="1370"/>
      <c r="V423" s="1370"/>
      <c r="W423" s="1370"/>
      <c r="X423" s="1370"/>
      <c r="Y423" s="1370"/>
      <c r="Z423" s="1371"/>
      <c r="AA423" s="778"/>
      <c r="AB423" s="474" t="s">
        <v>96</v>
      </c>
      <c r="AC423" s="277"/>
      <c r="AD423" s="48"/>
      <c r="AE423" s="372"/>
      <c r="AF423" s="475"/>
      <c r="AG423" s="372"/>
      <c r="AH423" s="373"/>
      <c r="AI423" s="663"/>
      <c r="AJ423" s="1350"/>
      <c r="AK423" s="989"/>
      <c r="AL423" s="474" t="s">
        <v>96</v>
      </c>
      <c r="AM423" s="277"/>
      <c r="AN423" s="48"/>
      <c r="AO423" s="372"/>
      <c r="AP423" s="475"/>
      <c r="AQ423" s="372"/>
      <c r="AR423" s="373"/>
      <c r="AS423" s="663"/>
      <c r="AT423" s="1032"/>
      <c r="AU423" s="1032"/>
      <c r="AV423" s="1032"/>
      <c r="AW423" s="1222"/>
      <c r="AX423" s="1223"/>
    </row>
    <row r="424" spans="1:50" ht="19.5" customHeight="1" x14ac:dyDescent="0.4">
      <c r="A424" s="1479"/>
      <c r="B424" s="1269"/>
      <c r="C424" s="1305"/>
      <c r="D424" s="1305"/>
      <c r="E424" s="1305"/>
      <c r="F424" s="1305"/>
      <c r="G424" s="1305"/>
      <c r="H424" s="1305"/>
      <c r="I424" s="1306"/>
      <c r="J424" s="778"/>
      <c r="K424" s="202" t="s">
        <v>3</v>
      </c>
      <c r="L424" s="409" t="s">
        <v>104</v>
      </c>
      <c r="M424" s="372"/>
      <c r="N424" s="372"/>
      <c r="O424" s="372"/>
      <c r="P424" s="372"/>
      <c r="Q424" s="373"/>
      <c r="R424" s="663"/>
      <c r="S424" s="1366"/>
      <c r="T424" s="1370"/>
      <c r="U424" s="1370"/>
      <c r="V424" s="1370"/>
      <c r="W424" s="1370"/>
      <c r="X424" s="1370"/>
      <c r="Y424" s="1370"/>
      <c r="Z424" s="1371"/>
      <c r="AA424" s="778"/>
      <c r="AB424" s="202" t="s">
        <v>3</v>
      </c>
      <c r="AC424" s="409" t="s">
        <v>104</v>
      </c>
      <c r="AD424" s="372"/>
      <c r="AE424" s="372"/>
      <c r="AF424" s="372"/>
      <c r="AG424" s="372"/>
      <c r="AH424" s="373"/>
      <c r="AI424" s="663"/>
      <c r="AJ424" s="1350"/>
      <c r="AK424" s="989"/>
      <c r="AL424" s="202" t="s">
        <v>3</v>
      </c>
      <c r="AM424" s="409" t="s">
        <v>104</v>
      </c>
      <c r="AN424" s="372"/>
      <c r="AO424" s="372"/>
      <c r="AP424" s="372"/>
      <c r="AQ424" s="372"/>
      <c r="AR424" s="373"/>
      <c r="AS424" s="663"/>
      <c r="AT424" s="1032"/>
      <c r="AU424" s="1032"/>
      <c r="AV424" s="1032"/>
      <c r="AW424" s="1222"/>
      <c r="AX424" s="1223"/>
    </row>
    <row r="425" spans="1:50" ht="19.5" customHeight="1" x14ac:dyDescent="0.4">
      <c r="A425" s="1479"/>
      <c r="B425" s="1269"/>
      <c r="C425" s="422"/>
      <c r="D425" s="1039" t="s">
        <v>162</v>
      </c>
      <c r="E425" s="1040"/>
      <c r="F425" s="1040"/>
      <c r="G425" s="1040"/>
      <c r="H425" s="1041"/>
      <c r="I425" s="479"/>
      <c r="J425" s="778"/>
      <c r="K425" s="202" t="s">
        <v>3</v>
      </c>
      <c r="L425" s="409" t="s">
        <v>84</v>
      </c>
      <c r="N425" s="372"/>
      <c r="O425" s="372"/>
      <c r="P425" s="372"/>
      <c r="Q425" s="373"/>
      <c r="R425" s="663"/>
      <c r="S425" s="1366"/>
      <c r="T425" s="426"/>
      <c r="U425" s="1039" t="s">
        <v>162</v>
      </c>
      <c r="V425" s="1040"/>
      <c r="W425" s="1040"/>
      <c r="X425" s="1040"/>
      <c r="Y425" s="1041"/>
      <c r="Z425" s="480"/>
      <c r="AA425" s="778"/>
      <c r="AB425" s="202" t="s">
        <v>3</v>
      </c>
      <c r="AC425" s="409" t="s">
        <v>84</v>
      </c>
      <c r="AD425" s="48"/>
      <c r="AE425" s="372"/>
      <c r="AF425" s="372"/>
      <c r="AG425" s="372"/>
      <c r="AH425" s="373"/>
      <c r="AI425" s="663"/>
      <c r="AJ425" s="1350"/>
      <c r="AK425" s="989"/>
      <c r="AL425" s="202" t="s">
        <v>3</v>
      </c>
      <c r="AM425" s="409" t="s">
        <v>84</v>
      </c>
      <c r="AN425" s="48"/>
      <c r="AO425" s="372"/>
      <c r="AP425" s="372"/>
      <c r="AQ425" s="372"/>
      <c r="AR425" s="373"/>
      <c r="AS425" s="663"/>
      <c r="AT425" s="1032"/>
      <c r="AU425" s="1032"/>
      <c r="AV425" s="1032"/>
      <c r="AW425" s="1222"/>
      <c r="AX425" s="1223"/>
    </row>
    <row r="426" spans="1:50" ht="19.5" customHeight="1" x14ac:dyDescent="0.4">
      <c r="A426" s="1479"/>
      <c r="B426" s="1269"/>
      <c r="C426" s="422"/>
      <c r="D426" s="1042"/>
      <c r="E426" s="1043"/>
      <c r="F426" s="1043"/>
      <c r="G426" s="1043"/>
      <c r="H426" s="1044"/>
      <c r="I426" s="479"/>
      <c r="J426" s="778"/>
      <c r="K426" s="202" t="s">
        <v>3</v>
      </c>
      <c r="L426" s="409" t="s">
        <v>761</v>
      </c>
      <c r="N426" s="372"/>
      <c r="O426" s="372"/>
      <c r="P426" s="372"/>
      <c r="Q426" s="373"/>
      <c r="R426" s="275"/>
      <c r="S426" s="1366"/>
      <c r="T426" s="426"/>
      <c r="U426" s="1042"/>
      <c r="V426" s="1043"/>
      <c r="W426" s="1043"/>
      <c r="X426" s="1043"/>
      <c r="Y426" s="1044"/>
      <c r="Z426" s="480"/>
      <c r="AA426" s="778"/>
      <c r="AB426" s="202" t="s">
        <v>3</v>
      </c>
      <c r="AC426" s="409" t="s">
        <v>761</v>
      </c>
      <c r="AD426" s="48"/>
      <c r="AE426" s="372"/>
      <c r="AF426" s="372"/>
      <c r="AG426" s="372"/>
      <c r="AH426" s="373"/>
      <c r="AI426" s="275"/>
      <c r="AJ426" s="1350"/>
      <c r="AK426" s="989"/>
      <c r="AL426" s="202" t="s">
        <v>3</v>
      </c>
      <c r="AM426" s="409" t="s">
        <v>761</v>
      </c>
      <c r="AN426" s="48"/>
      <c r="AO426" s="372"/>
      <c r="AP426" s="372"/>
      <c r="AQ426" s="372"/>
      <c r="AR426" s="373"/>
      <c r="AS426" s="275"/>
      <c r="AT426" s="1032"/>
      <c r="AU426" s="1032"/>
      <c r="AV426" s="1032"/>
      <c r="AW426" s="629"/>
      <c r="AX426" s="630"/>
    </row>
    <row r="427" spans="1:50" ht="19.5" customHeight="1" x14ac:dyDescent="0.4">
      <c r="A427" s="1479"/>
      <c r="B427" s="1269"/>
      <c r="C427" s="436"/>
      <c r="D427" s="1045" t="s">
        <v>157</v>
      </c>
      <c r="E427" s="1046"/>
      <c r="F427" s="1046"/>
      <c r="G427" s="1046"/>
      <c r="H427" s="1047"/>
      <c r="I427" s="422"/>
      <c r="J427" s="778"/>
      <c r="K427" s="202" t="s">
        <v>3</v>
      </c>
      <c r="L427" s="567" t="s">
        <v>89</v>
      </c>
      <c r="M427" s="568"/>
      <c r="N427" s="1243"/>
      <c r="O427" s="1244"/>
      <c r="P427" s="372"/>
      <c r="Q427" s="779"/>
      <c r="R427" s="491"/>
      <c r="S427" s="1366"/>
      <c r="T427" s="438"/>
      <c r="U427" s="1045" t="s">
        <v>157</v>
      </c>
      <c r="V427" s="1046"/>
      <c r="W427" s="1046"/>
      <c r="X427" s="1046"/>
      <c r="Y427" s="1047"/>
      <c r="Z427" s="426"/>
      <c r="AA427" s="778"/>
      <c r="AB427" s="202" t="s">
        <v>3</v>
      </c>
      <c r="AC427" s="567" t="s">
        <v>92</v>
      </c>
      <c r="AD427" s="568"/>
      <c r="AE427" s="1243"/>
      <c r="AF427" s="1244"/>
      <c r="AG427" s="372"/>
      <c r="AH427" s="779"/>
      <c r="AI427" s="491"/>
      <c r="AJ427" s="1350"/>
      <c r="AK427" s="989"/>
      <c r="AL427" s="202" t="s">
        <v>3</v>
      </c>
      <c r="AM427" s="567" t="s">
        <v>92</v>
      </c>
      <c r="AN427" s="568"/>
      <c r="AO427" s="1243"/>
      <c r="AP427" s="1244"/>
      <c r="AQ427" s="372"/>
      <c r="AR427" s="779"/>
      <c r="AS427" s="491"/>
      <c r="AT427" s="1032"/>
      <c r="AU427" s="1032"/>
      <c r="AV427" s="1032"/>
      <c r="AW427" s="1216"/>
      <c r="AX427" s="1215"/>
    </row>
    <row r="428" spans="1:50" ht="19.5" customHeight="1" x14ac:dyDescent="0.15">
      <c r="A428" s="1479"/>
      <c r="B428" s="1269"/>
      <c r="C428" s="992"/>
      <c r="D428" s="1048"/>
      <c r="E428" s="1049"/>
      <c r="F428" s="1049"/>
      <c r="G428" s="1049"/>
      <c r="H428" s="1050"/>
      <c r="I428" s="992"/>
      <c r="J428" s="439" t="s">
        <v>68</v>
      </c>
      <c r="K428" s="148"/>
      <c r="L428" s="398"/>
      <c r="M428" s="398"/>
      <c r="N428" s="148"/>
      <c r="O428" s="372"/>
      <c r="P428" s="517"/>
      <c r="Q428" s="373"/>
      <c r="R428" s="412"/>
      <c r="S428" s="1366"/>
      <c r="T428" s="993"/>
      <c r="U428" s="1048"/>
      <c r="V428" s="1049"/>
      <c r="W428" s="1049"/>
      <c r="X428" s="1049"/>
      <c r="Y428" s="1050"/>
      <c r="Z428" s="993"/>
      <c r="AA428" s="439" t="s">
        <v>68</v>
      </c>
      <c r="AB428" s="148"/>
      <c r="AC428" s="398"/>
      <c r="AD428" s="398"/>
      <c r="AE428" s="148"/>
      <c r="AF428" s="372"/>
      <c r="AG428" s="517"/>
      <c r="AH428" s="373"/>
      <c r="AI428" s="412"/>
      <c r="AJ428" s="1350"/>
      <c r="AK428" s="441" t="s">
        <v>68</v>
      </c>
      <c r="AL428" s="148"/>
      <c r="AM428" s="398"/>
      <c r="AN428" s="398"/>
      <c r="AO428" s="148"/>
      <c r="AP428" s="372"/>
      <c r="AQ428" s="517"/>
      <c r="AR428" s="373"/>
      <c r="AS428" s="412"/>
      <c r="AT428" s="1032"/>
      <c r="AU428" s="1032"/>
      <c r="AV428" s="1032"/>
      <c r="AW428" s="1216"/>
      <c r="AX428" s="1215"/>
    </row>
    <row r="429" spans="1:50" ht="19.5" customHeight="1" x14ac:dyDescent="0.4">
      <c r="A429" s="1479"/>
      <c r="B429" s="1269"/>
      <c r="C429" s="992"/>
      <c r="D429" s="1444" t="s">
        <v>158</v>
      </c>
      <c r="E429" s="1445"/>
      <c r="F429" s="1445"/>
      <c r="G429" s="1445"/>
      <c r="H429" s="1446"/>
      <c r="I429" s="992"/>
      <c r="J429" s="156" t="s">
        <v>3</v>
      </c>
      <c r="K429" s="409" t="s">
        <v>66</v>
      </c>
      <c r="L429" s="410"/>
      <c r="M429" s="410"/>
      <c r="N429" s="372"/>
      <c r="O429" s="372"/>
      <c r="P429" s="46"/>
      <c r="Q429" s="373"/>
      <c r="R429" s="412">
        <f>IF(R422=0,99,IF(AND(J429="☑",J430="☑"),99,IF(AND(J429="□",J430="□"),99,IF(J429="☑",1,2))))</f>
        <v>99</v>
      </c>
      <c r="S429" s="1366"/>
      <c r="T429" s="993"/>
      <c r="U429" s="1444" t="s">
        <v>158</v>
      </c>
      <c r="V429" s="1445"/>
      <c r="W429" s="1445"/>
      <c r="X429" s="1445"/>
      <c r="Y429" s="1446"/>
      <c r="Z429" s="993"/>
      <c r="AA429" s="156" t="s">
        <v>2</v>
      </c>
      <c r="AB429" s="409" t="s">
        <v>66</v>
      </c>
      <c r="AC429" s="410"/>
      <c r="AD429" s="410"/>
      <c r="AE429" s="372"/>
      <c r="AF429" s="372"/>
      <c r="AG429" s="46"/>
      <c r="AH429" s="373"/>
      <c r="AI429" s="412">
        <f>IF(AI422=0,99,IF(AND(AA429="☑",AA430="☑"),99,IF(AND(AA429="□",AA430="□"),99,IF(AA429="☑",1,2))))</f>
        <v>99</v>
      </c>
      <c r="AJ429" s="1350"/>
      <c r="AK429" s="202" t="s">
        <v>2</v>
      </c>
      <c r="AL429" s="409" t="s">
        <v>66</v>
      </c>
      <c r="AM429" s="410"/>
      <c r="AN429" s="410"/>
      <c r="AO429" s="372"/>
      <c r="AP429" s="372"/>
      <c r="AQ429" s="46"/>
      <c r="AR429" s="373"/>
      <c r="AS429" s="412">
        <f>IF(AS422=0,99,IF(AND(AK429="☑",AK430="☑"),99,IF(AND(AK429="□",AK430="□"),99,IF(AK429="☑",1,2))))</f>
        <v>99</v>
      </c>
      <c r="AT429" s="1032"/>
      <c r="AU429" s="1032"/>
      <c r="AV429" s="1032"/>
      <c r="AW429" s="1216"/>
      <c r="AX429" s="1215"/>
    </row>
    <row r="430" spans="1:50" ht="19.5" customHeight="1" x14ac:dyDescent="0.4">
      <c r="A430" s="1479"/>
      <c r="B430" s="1269"/>
      <c r="C430" s="992"/>
      <c r="D430" s="1447"/>
      <c r="E430" s="1448"/>
      <c r="F430" s="1448"/>
      <c r="G430" s="1448"/>
      <c r="H430" s="1449"/>
      <c r="I430" s="992"/>
      <c r="J430" s="156" t="s">
        <v>3</v>
      </c>
      <c r="K430" s="397" t="s">
        <v>67</v>
      </c>
      <c r="L430" s="398"/>
      <c r="M430" s="398"/>
      <c r="N430" s="46"/>
      <c r="O430" s="372"/>
      <c r="P430" s="372"/>
      <c r="Q430" s="373"/>
      <c r="R430" s="491"/>
      <c r="S430" s="1366"/>
      <c r="T430" s="993"/>
      <c r="U430" s="1447"/>
      <c r="V430" s="1448"/>
      <c r="W430" s="1448"/>
      <c r="X430" s="1448"/>
      <c r="Y430" s="1449"/>
      <c r="Z430" s="993"/>
      <c r="AA430" s="156" t="s">
        <v>3</v>
      </c>
      <c r="AB430" s="397" t="s">
        <v>67</v>
      </c>
      <c r="AC430" s="398"/>
      <c r="AD430" s="398"/>
      <c r="AE430" s="46"/>
      <c r="AF430" s="372"/>
      <c r="AG430" s="372"/>
      <c r="AH430" s="373"/>
      <c r="AI430" s="491"/>
      <c r="AJ430" s="1350"/>
      <c r="AK430" s="202" t="s">
        <v>3</v>
      </c>
      <c r="AL430" s="397" t="s">
        <v>67</v>
      </c>
      <c r="AM430" s="398"/>
      <c r="AN430" s="398"/>
      <c r="AO430" s="46"/>
      <c r="AP430" s="372"/>
      <c r="AQ430" s="372"/>
      <c r="AR430" s="373"/>
      <c r="AS430" s="491"/>
      <c r="AT430" s="1032"/>
      <c r="AU430" s="1032"/>
      <c r="AV430" s="1032"/>
      <c r="AW430" s="1216"/>
      <c r="AX430" s="1215"/>
    </row>
    <row r="431" spans="1:50" ht="19.5" customHeight="1" x14ac:dyDescent="0.15">
      <c r="A431" s="1479"/>
      <c r="B431" s="1269"/>
      <c r="C431" s="992"/>
      <c r="D431" s="992"/>
      <c r="E431" s="992"/>
      <c r="F431" s="992"/>
      <c r="G431" s="992"/>
      <c r="H431" s="992"/>
      <c r="I431" s="992"/>
      <c r="J431" s="439" t="s">
        <v>224</v>
      </c>
      <c r="K431" s="148"/>
      <c r="L431" s="377"/>
      <c r="M431" s="148"/>
      <c r="N431" s="372"/>
      <c r="O431" s="570"/>
      <c r="P431" s="372"/>
      <c r="Q431" s="373"/>
      <c r="R431" s="412"/>
      <c r="S431" s="1366"/>
      <c r="T431" s="993"/>
      <c r="U431" s="993"/>
      <c r="V431" s="993"/>
      <c r="W431" s="993"/>
      <c r="X431" s="993"/>
      <c r="Y431" s="993"/>
      <c r="Z431" s="993"/>
      <c r="AA431" s="439" t="s">
        <v>224</v>
      </c>
      <c r="AB431" s="148"/>
      <c r="AC431" s="377"/>
      <c r="AD431" s="148"/>
      <c r="AE431" s="372"/>
      <c r="AF431" s="570" t="str">
        <f>IF(AF432="","",IFERROR(IF(DATEDIF(AF432,$K$14,"M")&lt;6,"レポート記入日から6ヵ月未満になっていませんか？",""),""))</f>
        <v/>
      </c>
      <c r="AG431" s="372"/>
      <c r="AH431" s="373"/>
      <c r="AI431" s="412"/>
      <c r="AJ431" s="1350"/>
      <c r="AK431" s="441" t="s">
        <v>224</v>
      </c>
      <c r="AL431" s="148"/>
      <c r="AM431" s="377"/>
      <c r="AN431" s="148"/>
      <c r="AO431" s="372"/>
      <c r="AP431" s="570" t="str">
        <f>IF(AP432="","",IFERROR(IF(DATEDIF(AP432,$K$14,"M")&lt;6,"レポート記入日から6ヵ月未満になっていませんか？",""),""))</f>
        <v/>
      </c>
      <c r="AQ431" s="372"/>
      <c r="AR431" s="373"/>
      <c r="AS431" s="412"/>
      <c r="AT431" s="1032"/>
      <c r="AU431" s="1032"/>
      <c r="AV431" s="1032"/>
      <c r="AW431" s="1216"/>
      <c r="AX431" s="1215"/>
    </row>
    <row r="432" spans="1:50" ht="19.5" customHeight="1" x14ac:dyDescent="0.4">
      <c r="A432" s="1479"/>
      <c r="B432" s="1269"/>
      <c r="C432" s="992"/>
      <c r="D432" s="992"/>
      <c r="E432" s="992"/>
      <c r="F432" s="992"/>
      <c r="G432" s="992"/>
      <c r="H432" s="992"/>
      <c r="I432" s="992"/>
      <c r="J432" s="156" t="s">
        <v>3</v>
      </c>
      <c r="K432" s="428" t="s">
        <v>735</v>
      </c>
      <c r="L432" s="303"/>
      <c r="M432" s="303"/>
      <c r="N432" s="429" t="s">
        <v>72</v>
      </c>
      <c r="O432" s="191"/>
      <c r="P432" s="372"/>
      <c r="Q432" s="373"/>
      <c r="R432" s="412">
        <f>IF(R422=0,99,IF(AND(J432="☑",J433="☑"),99,IF(AND(J432="□",J433="□"),99,IF(J432="☑",1,3))))</f>
        <v>99</v>
      </c>
      <c r="S432" s="1366"/>
      <c r="T432" s="993"/>
      <c r="U432" s="993"/>
      <c r="V432" s="993"/>
      <c r="W432" s="993"/>
      <c r="X432" s="993"/>
      <c r="Y432" s="993"/>
      <c r="Z432" s="993"/>
      <c r="AA432" s="156" t="s">
        <v>2</v>
      </c>
      <c r="AB432" s="428" t="s">
        <v>765</v>
      </c>
      <c r="AC432" s="303"/>
      <c r="AD432" s="303"/>
      <c r="AE432" s="429" t="s">
        <v>72</v>
      </c>
      <c r="AF432" s="191"/>
      <c r="AG432" s="372"/>
      <c r="AH432" s="373"/>
      <c r="AI432" s="412">
        <f>IF(AI422=0,99,IF(AND(AA432="☑",AA433="☑"),99,IF(AND(AA432="□",AA433="□"),99,IF(AA432="☑",1,3))))</f>
        <v>99</v>
      </c>
      <c r="AJ432" s="1350"/>
      <c r="AK432" s="202" t="s">
        <v>2</v>
      </c>
      <c r="AL432" s="428" t="s">
        <v>765</v>
      </c>
      <c r="AM432" s="303"/>
      <c r="AN432" s="303"/>
      <c r="AO432" s="429" t="s">
        <v>72</v>
      </c>
      <c r="AP432" s="191"/>
      <c r="AQ432" s="372"/>
      <c r="AR432" s="373"/>
      <c r="AS432" s="412">
        <f>IF(AS422=0,99,IF(AND(AK432="☑",AK433="☑"),99,IF(AND(AK432="□",AK433="□"),99,IF(AK432="☑",1,3))))</f>
        <v>99</v>
      </c>
      <c r="AT432" s="1032"/>
      <c r="AU432" s="1032"/>
      <c r="AV432" s="1032"/>
      <c r="AW432" s="1216"/>
      <c r="AX432" s="1215"/>
    </row>
    <row r="433" spans="1:50" ht="19.5" customHeight="1" x14ac:dyDescent="0.4">
      <c r="A433" s="1479"/>
      <c r="B433" s="1269"/>
      <c r="C433" s="992"/>
      <c r="D433" s="992"/>
      <c r="E433" s="992"/>
      <c r="F433" s="992"/>
      <c r="G433" s="992"/>
      <c r="H433" s="992"/>
      <c r="I433" s="992"/>
      <c r="J433" s="156" t="s">
        <v>3</v>
      </c>
      <c r="K433" s="428" t="s">
        <v>734</v>
      </c>
      <c r="L433" s="303"/>
      <c r="M433" s="303"/>
      <c r="N433" s="494" t="s">
        <v>759</v>
      </c>
      <c r="O433" s="148"/>
      <c r="P433" s="372"/>
      <c r="Q433" s="373"/>
      <c r="R433" s="775"/>
      <c r="S433" s="1366"/>
      <c r="T433" s="993"/>
      <c r="U433" s="993"/>
      <c r="V433" s="993"/>
      <c r="W433" s="993"/>
      <c r="X433" s="993"/>
      <c r="Y433" s="993"/>
      <c r="Z433" s="993"/>
      <c r="AA433" s="156" t="s">
        <v>3</v>
      </c>
      <c r="AB433" s="428" t="s">
        <v>766</v>
      </c>
      <c r="AC433" s="303"/>
      <c r="AD433" s="303"/>
      <c r="AE433" s="435" t="s">
        <v>837</v>
      </c>
      <c r="AF433" s="148"/>
      <c r="AG433" s="372"/>
      <c r="AH433" s="373"/>
      <c r="AI433" s="774"/>
      <c r="AJ433" s="1350"/>
      <c r="AK433" s="202" t="s">
        <v>3</v>
      </c>
      <c r="AL433" s="428" t="s">
        <v>766</v>
      </c>
      <c r="AM433" s="303"/>
      <c r="AN433" s="303"/>
      <c r="AO433" s="494" t="s">
        <v>837</v>
      </c>
      <c r="AP433" s="148"/>
      <c r="AQ433" s="372"/>
      <c r="AR433" s="373"/>
      <c r="AS433" s="774"/>
      <c r="AT433" s="1032"/>
      <c r="AU433" s="1032"/>
      <c r="AV433" s="1032"/>
      <c r="AW433" s="1216"/>
      <c r="AX433" s="1215"/>
    </row>
    <row r="434" spans="1:50" ht="11.45" customHeight="1" x14ac:dyDescent="0.4">
      <c r="A434" s="1479"/>
      <c r="B434" s="1269"/>
      <c r="C434" s="992"/>
      <c r="D434" s="992"/>
      <c r="E434" s="992"/>
      <c r="F434" s="992"/>
      <c r="G434" s="992"/>
      <c r="H434" s="992"/>
      <c r="I434" s="992"/>
      <c r="J434" s="370"/>
      <c r="K434" s="428"/>
      <c r="L434" s="303"/>
      <c r="M434" s="303"/>
      <c r="N434" s="148"/>
      <c r="O434" s="304"/>
      <c r="P434" s="372"/>
      <c r="Q434" s="373"/>
      <c r="R434" s="775"/>
      <c r="S434" s="1366"/>
      <c r="T434" s="993"/>
      <c r="U434" s="993"/>
      <c r="V434" s="993"/>
      <c r="W434" s="993"/>
      <c r="X434" s="993"/>
      <c r="Y434" s="993"/>
      <c r="Z434" s="993"/>
      <c r="AA434" s="370"/>
      <c r="AB434" s="428"/>
      <c r="AC434" s="303"/>
      <c r="AD434" s="303"/>
      <c r="AE434" s="148"/>
      <c r="AF434" s="304"/>
      <c r="AG434" s="372"/>
      <c r="AH434" s="373"/>
      <c r="AI434" s="774"/>
      <c r="AJ434" s="1350"/>
      <c r="AK434" s="376"/>
      <c r="AL434" s="428"/>
      <c r="AM434" s="303"/>
      <c r="AN434" s="303"/>
      <c r="AO434" s="148"/>
      <c r="AP434" s="304"/>
      <c r="AQ434" s="372"/>
      <c r="AR434" s="373"/>
      <c r="AS434" s="774"/>
      <c r="AT434" s="1032"/>
      <c r="AU434" s="1032"/>
      <c r="AV434" s="1032"/>
      <c r="AW434" s="1216"/>
      <c r="AX434" s="1215"/>
    </row>
    <row r="435" spans="1:50" ht="19.5" customHeight="1" x14ac:dyDescent="0.3">
      <c r="A435" s="1479"/>
      <c r="B435" s="1269"/>
      <c r="C435" s="992"/>
      <c r="D435" s="992"/>
      <c r="E435" s="992"/>
      <c r="F435" s="992"/>
      <c r="G435" s="992"/>
      <c r="H435" s="992"/>
      <c r="I435" s="992"/>
      <c r="J435" s="301" t="s">
        <v>73</v>
      </c>
      <c r="K435" s="646"/>
      <c r="L435" s="302"/>
      <c r="M435" s="303"/>
      <c r="N435" s="148"/>
      <c r="O435" s="304"/>
      <c r="P435" s="304"/>
      <c r="Q435" s="305" t="str">
        <f>IF(ISNUMBER(Q436),"","必要項目が正しく選択されていません")</f>
        <v/>
      </c>
      <c r="R435" s="775"/>
      <c r="S435" s="1366"/>
      <c r="T435" s="993"/>
      <c r="U435" s="993"/>
      <c r="V435" s="993"/>
      <c r="W435" s="993"/>
      <c r="X435" s="993"/>
      <c r="Y435" s="993"/>
      <c r="Z435" s="993"/>
      <c r="AA435" s="301" t="s">
        <v>204</v>
      </c>
      <c r="AB435" s="646"/>
      <c r="AC435" s="302"/>
      <c r="AD435" s="303"/>
      <c r="AE435" s="148"/>
      <c r="AF435" s="304"/>
      <c r="AG435" s="304"/>
      <c r="AH435" s="305" t="str">
        <f>IF(ISNUMBER(AH436),"","必要項目が正しく選択されていません")</f>
        <v/>
      </c>
      <c r="AI435" s="774"/>
      <c r="AJ435" s="1350"/>
      <c r="AK435" s="148" t="s">
        <v>73</v>
      </c>
      <c r="AL435" s="646"/>
      <c r="AM435" s="302"/>
      <c r="AN435" s="303"/>
      <c r="AO435" s="148"/>
      <c r="AP435" s="304"/>
      <c r="AQ435" s="304"/>
      <c r="AR435" s="305" t="str">
        <f>IF(ISNUMBER(AR436),"","必要項目が正しく選択されていません")</f>
        <v/>
      </c>
      <c r="AS435" s="774"/>
      <c r="AT435" s="1032"/>
      <c r="AU435" s="1032"/>
      <c r="AV435" s="1032"/>
      <c r="AW435" s="1216"/>
      <c r="AX435" s="1215"/>
    </row>
    <row r="436" spans="1:50" ht="40.5" customHeight="1" x14ac:dyDescent="0.25">
      <c r="A436" s="1479"/>
      <c r="B436" s="1269"/>
      <c r="C436" s="992"/>
      <c r="D436" s="992"/>
      <c r="E436" s="992"/>
      <c r="F436" s="992"/>
      <c r="G436" s="992"/>
      <c r="H436" s="992"/>
      <c r="I436" s="992"/>
      <c r="J436" s="370"/>
      <c r="K436" s="1020"/>
      <c r="L436" s="1020"/>
      <c r="M436" s="1020"/>
      <c r="N436" s="1020"/>
      <c r="O436" s="1020"/>
      <c r="P436" s="304"/>
      <c r="Q436" s="445">
        <f>IF(J420="☑",1,IF(AND(R422=11,OR(R429=99,R432=99)),"error",IF(AND(R422=11,R429=1,R432=1),3,IF(AND(R422=11,R429=1,R432=2),2,IF(AND(R422=11,R429=2,R432=1),2,IF(AND(R422=11,R429=2,R432=2),2,1))))))</f>
        <v>1</v>
      </c>
      <c r="R436" s="775"/>
      <c r="S436" s="1366"/>
      <c r="T436" s="993"/>
      <c r="U436" s="993"/>
      <c r="V436" s="993"/>
      <c r="W436" s="993"/>
      <c r="X436" s="993"/>
      <c r="Y436" s="993"/>
      <c r="Z436" s="993"/>
      <c r="AA436" s="370"/>
      <c r="AB436" s="1020"/>
      <c r="AC436" s="1020"/>
      <c r="AD436" s="1020"/>
      <c r="AE436" s="1020"/>
      <c r="AF436" s="1020"/>
      <c r="AG436" s="304"/>
      <c r="AH436" s="309">
        <f>IF(AA419="☑",Q436,IF(AA420="☑",1,IF(AND(AI422=11,OR(AI429=99,AI432=99)),"error",IF(AND(AI422=11,AI429=1,AI432=1),3,IF(AND(AI422=11,AI429=1,AI432=2),2,IF(AND(AI422=11,AI429=2,AI432=1),2,IF(AND(AI422=11,AI429=2,AI432=2),2,1)))))))</f>
        <v>1</v>
      </c>
      <c r="AI436" s="774"/>
      <c r="AJ436" s="1350"/>
      <c r="AK436" s="376"/>
      <c r="AL436" s="1020"/>
      <c r="AM436" s="1020"/>
      <c r="AN436" s="1020"/>
      <c r="AO436" s="1020"/>
      <c r="AP436" s="1020"/>
      <c r="AQ436" s="304"/>
      <c r="AR436" s="445">
        <f>IF(AK419="☑",Q436,IF(AN419="☑",AH436,IF(AK420="☑",1,IF(AND(AS422=11,OR(AS429=99,AS432=99)),"error",IF(AND(AS422=11,AS429=1,AS432=1),3,IF(AND(AS422=11,AS429=1,AS432=2),2,IF(AND(AS422=11,AS429=2,AS432=1),2,IF(AND(AS422=11,AS429=2,AS432=2),2,1))))))))</f>
        <v>1</v>
      </c>
      <c r="AS436" s="774"/>
      <c r="AT436" s="1032"/>
      <c r="AU436" s="1032"/>
      <c r="AV436" s="1032"/>
      <c r="AW436" s="780"/>
      <c r="AX436" s="781"/>
    </row>
    <row r="437" spans="1:50" ht="16.5" customHeight="1" x14ac:dyDescent="0.15">
      <c r="A437" s="1479"/>
      <c r="B437" s="1270"/>
      <c r="C437" s="782"/>
      <c r="D437" s="782"/>
      <c r="E437" s="782"/>
      <c r="F437" s="782"/>
      <c r="G437" s="782"/>
      <c r="H437" s="782"/>
      <c r="I437" s="782"/>
      <c r="J437" s="617"/>
      <c r="K437" s="754"/>
      <c r="L437" s="755"/>
      <c r="M437" s="755"/>
      <c r="N437" s="500"/>
      <c r="O437" s="500"/>
      <c r="P437" s="500"/>
      <c r="Q437" s="313" t="s">
        <v>97</v>
      </c>
      <c r="R437" s="775"/>
      <c r="S437" s="1367"/>
      <c r="T437" s="783"/>
      <c r="U437" s="783"/>
      <c r="V437" s="783"/>
      <c r="W437" s="783"/>
      <c r="X437" s="783"/>
      <c r="Y437" s="783"/>
      <c r="Z437" s="783"/>
      <c r="AA437" s="617"/>
      <c r="AB437" s="754"/>
      <c r="AC437" s="755"/>
      <c r="AD437" s="755"/>
      <c r="AE437" s="500"/>
      <c r="AF437" s="500"/>
      <c r="AG437" s="500"/>
      <c r="AH437" s="317" t="s">
        <v>97</v>
      </c>
      <c r="AI437" s="774"/>
      <c r="AJ437" s="1351"/>
      <c r="AK437" s="602"/>
      <c r="AL437" s="754"/>
      <c r="AM437" s="755"/>
      <c r="AN437" s="755"/>
      <c r="AO437" s="500"/>
      <c r="AP437" s="500"/>
      <c r="AQ437" s="500"/>
      <c r="AR437" s="313" t="s">
        <v>97</v>
      </c>
      <c r="AS437" s="774"/>
      <c r="AT437" s="1033"/>
      <c r="AU437" s="1033"/>
      <c r="AV437" s="1033"/>
      <c r="AW437" s="635"/>
      <c r="AX437" s="636"/>
    </row>
    <row r="438" spans="1:50" ht="29.25" customHeight="1" x14ac:dyDescent="0.15">
      <c r="A438" s="1479"/>
      <c r="B438" s="1275" t="s">
        <v>739</v>
      </c>
      <c r="C438" s="1292" t="s">
        <v>804</v>
      </c>
      <c r="D438" s="1442"/>
      <c r="E438" s="1442"/>
      <c r="F438" s="1442"/>
      <c r="G438" s="1442"/>
      <c r="H438" s="1442"/>
      <c r="I438" s="1443"/>
      <c r="J438" s="796" t="str">
        <f>IF(D246="□"," □　非選択"," ■　選択中")</f>
        <v xml:space="preserve"> □　非選択</v>
      </c>
      <c r="K438" s="670"/>
      <c r="L438" s="507"/>
      <c r="M438" s="507"/>
      <c r="N438" s="507"/>
      <c r="O438" s="507"/>
      <c r="P438" s="507"/>
      <c r="Q438" s="582"/>
      <c r="R438" s="671"/>
      <c r="S438" s="1286" t="s">
        <v>771</v>
      </c>
      <c r="T438" s="1289" t="s">
        <v>804</v>
      </c>
      <c r="U438" s="1439"/>
      <c r="V438" s="1439"/>
      <c r="W438" s="1439"/>
      <c r="X438" s="1439"/>
      <c r="Y438" s="1439"/>
      <c r="Z438" s="1440"/>
      <c r="AA438" s="164" t="s">
        <v>2</v>
      </c>
      <c r="AB438" s="586" t="s">
        <v>167</v>
      </c>
      <c r="AC438" s="326"/>
      <c r="AD438" s="326"/>
      <c r="AE438" s="326"/>
      <c r="AF438" s="326"/>
      <c r="AG438" s="326"/>
      <c r="AH438" s="609"/>
      <c r="AI438" s="672"/>
      <c r="AJ438" s="1064" t="s">
        <v>739</v>
      </c>
      <c r="AK438" s="173" t="s">
        <v>3</v>
      </c>
      <c r="AL438" s="808" t="s">
        <v>167</v>
      </c>
      <c r="AM438" s="322"/>
      <c r="AN438" s="174" t="s">
        <v>2</v>
      </c>
      <c r="AO438" s="809" t="s">
        <v>190</v>
      </c>
      <c r="AP438" s="507"/>
      <c r="AQ438" s="507"/>
      <c r="AR438" s="582"/>
      <c r="AS438" s="672"/>
      <c r="AT438" s="810"/>
      <c r="AU438" s="810"/>
      <c r="AV438" s="811"/>
      <c r="AW438" s="812"/>
      <c r="AX438" s="813"/>
    </row>
    <row r="439" spans="1:50" ht="29.25" customHeight="1" x14ac:dyDescent="0.4">
      <c r="A439" s="1479"/>
      <c r="B439" s="1269"/>
      <c r="C439" s="1305"/>
      <c r="D439" s="1305"/>
      <c r="E439" s="1305"/>
      <c r="F439" s="1305"/>
      <c r="G439" s="1305"/>
      <c r="H439" s="1305"/>
      <c r="I439" s="1306"/>
      <c r="J439" s="161" t="s">
        <v>3</v>
      </c>
      <c r="K439" s="640" t="str">
        <f>IF(K13="銀の認定【新規】","取組無し、または添付資料無し（初回のみ　※添付資料ない場合は採点対象外）","取組無し")</f>
        <v>取組無し</v>
      </c>
      <c r="L439" s="641"/>
      <c r="M439" s="662"/>
      <c r="N439" s="134"/>
      <c r="O439" s="134"/>
      <c r="P439" s="134"/>
      <c r="Q439" s="773"/>
      <c r="R439" s="775"/>
      <c r="S439" s="1366"/>
      <c r="T439" s="1370"/>
      <c r="U439" s="1370"/>
      <c r="V439" s="1370"/>
      <c r="W439" s="1370"/>
      <c r="X439" s="1370"/>
      <c r="Y439" s="1370"/>
      <c r="Z439" s="1371"/>
      <c r="AA439" s="161" t="s">
        <v>3</v>
      </c>
      <c r="AB439" s="640" t="str">
        <f>IF(K13="銀の認定【新規】","取組無し、または添付資料無し（初回のみ　※添付資料ない場合は採点対象外）","取組無し")</f>
        <v>取組無し</v>
      </c>
      <c r="AC439" s="641"/>
      <c r="AD439" s="662"/>
      <c r="AE439" s="134"/>
      <c r="AF439" s="134"/>
      <c r="AG439" s="134"/>
      <c r="AH439" s="773"/>
      <c r="AI439" s="774"/>
      <c r="AJ439" s="1350"/>
      <c r="AK439" s="171" t="s">
        <v>3</v>
      </c>
      <c r="AL439" s="640" t="str">
        <f>IF(K13="銀の認定【新規】","取組無し、または添付資料無し（初回のみ　※添付資料ない場合は採点対象外）","取組無し")</f>
        <v>取組無し</v>
      </c>
      <c r="AM439" s="641"/>
      <c r="AN439" s="662"/>
      <c r="AO439" s="134"/>
      <c r="AP439" s="134"/>
      <c r="AQ439" s="134"/>
      <c r="AR439" s="773"/>
      <c r="AS439" s="774"/>
      <c r="AT439" s="1032" t="str">
        <f>IF(D246="□","-",Q453)</f>
        <v>-</v>
      </c>
      <c r="AU439" s="1032" t="str">
        <f>IF(S19="□","",IF(D246="□","-",AH453))</f>
        <v/>
      </c>
      <c r="AV439" s="1032" t="str">
        <f>IF(AJ19="□","",IF(D246="□","-",AR453))</f>
        <v/>
      </c>
      <c r="AW439" s="1238" t="s">
        <v>368</v>
      </c>
      <c r="AX439" s="1239"/>
    </row>
    <row r="440" spans="1:50" ht="19.5" customHeight="1" x14ac:dyDescent="0.4">
      <c r="A440" s="1479"/>
      <c r="B440" s="1269"/>
      <c r="C440" s="1305"/>
      <c r="D440" s="1305"/>
      <c r="E440" s="1305"/>
      <c r="F440" s="1305"/>
      <c r="G440" s="1305"/>
      <c r="H440" s="1305"/>
      <c r="I440" s="1306"/>
      <c r="J440" s="1076" t="s">
        <v>71</v>
      </c>
      <c r="K440" s="1056"/>
      <c r="L440" s="1056"/>
      <c r="N440" s="372"/>
      <c r="O440" s="372"/>
      <c r="P440" s="372"/>
      <c r="Q440" s="373"/>
      <c r="R440" s="775"/>
      <c r="S440" s="1366"/>
      <c r="T440" s="1370"/>
      <c r="U440" s="1370"/>
      <c r="V440" s="1370"/>
      <c r="W440" s="1370"/>
      <c r="X440" s="1370"/>
      <c r="Y440" s="1370"/>
      <c r="Z440" s="1371"/>
      <c r="AA440" s="1076" t="s">
        <v>71</v>
      </c>
      <c r="AB440" s="1056"/>
      <c r="AC440" s="1056"/>
      <c r="AD440" s="48"/>
      <c r="AE440" s="372"/>
      <c r="AF440" s="372"/>
      <c r="AG440" s="372"/>
      <c r="AH440" s="373"/>
      <c r="AI440" s="774"/>
      <c r="AJ440" s="1350"/>
      <c r="AK440" s="1056" t="s">
        <v>71</v>
      </c>
      <c r="AL440" s="1056"/>
      <c r="AM440" s="1056"/>
      <c r="AN440" s="48"/>
      <c r="AO440" s="372"/>
      <c r="AP440" s="372"/>
      <c r="AQ440" s="372"/>
      <c r="AR440" s="373"/>
      <c r="AS440" s="774"/>
      <c r="AT440" s="1032"/>
      <c r="AU440" s="1032"/>
      <c r="AV440" s="1032"/>
      <c r="AW440" s="1220"/>
      <c r="AX440" s="1221"/>
    </row>
    <row r="441" spans="1:50" ht="19.5" customHeight="1" x14ac:dyDescent="0.4">
      <c r="A441" s="1479"/>
      <c r="B441" s="1269"/>
      <c r="C441" s="1305"/>
      <c r="D441" s="1305"/>
      <c r="E441" s="1305"/>
      <c r="F441" s="1305"/>
      <c r="G441" s="1305"/>
      <c r="H441" s="1305"/>
      <c r="I441" s="1306"/>
      <c r="J441" s="156" t="s">
        <v>3</v>
      </c>
      <c r="K441" s="999" t="s">
        <v>746</v>
      </c>
      <c r="L441" s="277"/>
      <c r="N441" s="372"/>
      <c r="O441" s="372"/>
      <c r="P441" s="372"/>
      <c r="Q441" s="776"/>
      <c r="R441" s="383">
        <f>IF(J441="☑",11,0)</f>
        <v>0</v>
      </c>
      <c r="S441" s="1366"/>
      <c r="T441" s="1370"/>
      <c r="U441" s="1370"/>
      <c r="V441" s="1370"/>
      <c r="W441" s="1370"/>
      <c r="X441" s="1370"/>
      <c r="Y441" s="1370"/>
      <c r="Z441" s="1371"/>
      <c r="AA441" s="156" t="s">
        <v>3</v>
      </c>
      <c r="AB441" s="999" t="s">
        <v>784</v>
      </c>
      <c r="AC441" s="277"/>
      <c r="AD441" s="48"/>
      <c r="AE441" s="372"/>
      <c r="AF441" s="372"/>
      <c r="AG441" s="372"/>
      <c r="AH441" s="776"/>
      <c r="AI441" s="383">
        <f>IF(AA441="☑",11,0)</f>
        <v>0</v>
      </c>
      <c r="AJ441" s="1350"/>
      <c r="AK441" s="202" t="s">
        <v>3</v>
      </c>
      <c r="AL441" s="277" t="s">
        <v>784</v>
      </c>
      <c r="AM441" s="277"/>
      <c r="AN441" s="48"/>
      <c r="AO441" s="372"/>
      <c r="AP441" s="372"/>
      <c r="AQ441" s="372"/>
      <c r="AR441" s="776"/>
      <c r="AS441" s="383">
        <f>IF(AK441="☑",11,0)</f>
        <v>0</v>
      </c>
      <c r="AT441" s="1032"/>
      <c r="AU441" s="1032"/>
      <c r="AV441" s="1032"/>
      <c r="AW441" s="1222"/>
      <c r="AX441" s="1223"/>
    </row>
    <row r="442" spans="1:50" ht="19.5" customHeight="1" x14ac:dyDescent="0.4">
      <c r="A442" s="1479"/>
      <c r="B442" s="1269"/>
      <c r="C442" s="1305"/>
      <c r="D442" s="1305"/>
      <c r="E442" s="1305"/>
      <c r="F442" s="1305"/>
      <c r="G442" s="1305"/>
      <c r="H442" s="1305"/>
      <c r="I442" s="1306"/>
      <c r="J442" s="778"/>
      <c r="K442" s="385" t="s">
        <v>96</v>
      </c>
      <c r="L442" s="277"/>
      <c r="N442" s="372"/>
      <c r="O442" s="475"/>
      <c r="P442" s="372"/>
      <c r="Q442" s="373"/>
      <c r="R442" s="663"/>
      <c r="S442" s="1366"/>
      <c r="T442" s="1370"/>
      <c r="U442" s="1370"/>
      <c r="V442" s="1370"/>
      <c r="W442" s="1370"/>
      <c r="X442" s="1370"/>
      <c r="Y442" s="1370"/>
      <c r="Z442" s="1371"/>
      <c r="AA442" s="778"/>
      <c r="AB442" s="385" t="s">
        <v>96</v>
      </c>
      <c r="AC442" s="277"/>
      <c r="AD442" s="48"/>
      <c r="AE442" s="372"/>
      <c r="AF442" s="475"/>
      <c r="AG442" s="372"/>
      <c r="AH442" s="373"/>
      <c r="AI442" s="663"/>
      <c r="AJ442" s="1350"/>
      <c r="AK442" s="989"/>
      <c r="AL442" s="385" t="s">
        <v>96</v>
      </c>
      <c r="AM442" s="277"/>
      <c r="AN442" s="48"/>
      <c r="AO442" s="372"/>
      <c r="AP442" s="475"/>
      <c r="AQ442" s="372"/>
      <c r="AR442" s="373"/>
      <c r="AS442" s="663"/>
      <c r="AT442" s="1032"/>
      <c r="AU442" s="1032"/>
      <c r="AV442" s="1032"/>
      <c r="AW442" s="1222"/>
      <c r="AX442" s="1223"/>
    </row>
    <row r="443" spans="1:50" ht="19.5" customHeight="1" x14ac:dyDescent="0.4">
      <c r="A443" s="1479"/>
      <c r="B443" s="1269"/>
      <c r="C443" s="1305"/>
      <c r="D443" s="1305"/>
      <c r="E443" s="1305"/>
      <c r="F443" s="1305"/>
      <c r="G443" s="1305"/>
      <c r="H443" s="1305"/>
      <c r="I443" s="1306"/>
      <c r="J443" s="778"/>
      <c r="K443" s="202" t="s">
        <v>3</v>
      </c>
      <c r="L443" s="409" t="s">
        <v>800</v>
      </c>
      <c r="M443" s="372"/>
      <c r="N443" s="372"/>
      <c r="O443" s="372"/>
      <c r="P443" s="372"/>
      <c r="Q443" s="373"/>
      <c r="R443" s="663"/>
      <c r="S443" s="1366"/>
      <c r="T443" s="1370"/>
      <c r="U443" s="1370"/>
      <c r="V443" s="1370"/>
      <c r="W443" s="1370"/>
      <c r="X443" s="1370"/>
      <c r="Y443" s="1370"/>
      <c r="Z443" s="1371"/>
      <c r="AA443" s="778"/>
      <c r="AB443" s="202" t="s">
        <v>3</v>
      </c>
      <c r="AC443" s="409" t="s">
        <v>800</v>
      </c>
      <c r="AD443" s="372"/>
      <c r="AE443" s="372"/>
      <c r="AF443" s="372"/>
      <c r="AG443" s="372"/>
      <c r="AH443" s="373"/>
      <c r="AI443" s="663"/>
      <c r="AJ443" s="1350"/>
      <c r="AK443" s="989"/>
      <c r="AL443" s="202" t="s">
        <v>3</v>
      </c>
      <c r="AM443" s="409" t="s">
        <v>800</v>
      </c>
      <c r="AN443" s="372"/>
      <c r="AO443" s="372"/>
      <c r="AP443" s="372"/>
      <c r="AQ443" s="372"/>
      <c r="AR443" s="373"/>
      <c r="AS443" s="663"/>
      <c r="AT443" s="1032"/>
      <c r="AU443" s="1032"/>
      <c r="AV443" s="1032"/>
      <c r="AW443" s="1222"/>
      <c r="AX443" s="1223"/>
    </row>
    <row r="444" spans="1:50" ht="19.5" customHeight="1" x14ac:dyDescent="0.4">
      <c r="A444" s="1479"/>
      <c r="B444" s="1269"/>
      <c r="C444" s="422"/>
      <c r="D444" s="422"/>
      <c r="E444" s="422"/>
      <c r="F444" s="422"/>
      <c r="G444" s="422"/>
      <c r="H444" s="422"/>
      <c r="I444" s="479"/>
      <c r="J444" s="778"/>
      <c r="K444" s="202" t="s">
        <v>3</v>
      </c>
      <c r="L444" s="397" t="s">
        <v>92</v>
      </c>
      <c r="M444" s="372"/>
      <c r="N444" s="1102"/>
      <c r="O444" s="1103"/>
      <c r="P444" s="372"/>
      <c r="Q444" s="373"/>
      <c r="R444" s="663"/>
      <c r="S444" s="1366"/>
      <c r="T444" s="426"/>
      <c r="U444" s="426"/>
      <c r="V444" s="426"/>
      <c r="W444" s="426"/>
      <c r="X444" s="426"/>
      <c r="Y444" s="426"/>
      <c r="Z444" s="480"/>
      <c r="AA444" s="778"/>
      <c r="AB444" s="202" t="s">
        <v>3</v>
      </c>
      <c r="AC444" s="397" t="s">
        <v>92</v>
      </c>
      <c r="AD444" s="372"/>
      <c r="AE444" s="1102"/>
      <c r="AF444" s="1103"/>
      <c r="AG444" s="372"/>
      <c r="AH444" s="373"/>
      <c r="AI444" s="663"/>
      <c r="AJ444" s="1350"/>
      <c r="AK444" s="989"/>
      <c r="AL444" s="202" t="s">
        <v>3</v>
      </c>
      <c r="AM444" s="397" t="s">
        <v>92</v>
      </c>
      <c r="AN444" s="372"/>
      <c r="AO444" s="1243"/>
      <c r="AP444" s="1244"/>
      <c r="AQ444" s="372"/>
      <c r="AR444" s="373"/>
      <c r="AS444" s="663"/>
      <c r="AT444" s="1032"/>
      <c r="AU444" s="1032"/>
      <c r="AV444" s="1032"/>
      <c r="AW444" s="1222"/>
      <c r="AX444" s="1223"/>
    </row>
    <row r="445" spans="1:50" ht="19.5" customHeight="1" x14ac:dyDescent="0.15">
      <c r="A445" s="1479"/>
      <c r="B445" s="1269"/>
      <c r="C445" s="992"/>
      <c r="D445" s="1039" t="s">
        <v>162</v>
      </c>
      <c r="E445" s="1040"/>
      <c r="F445" s="1040"/>
      <c r="G445" s="1040"/>
      <c r="H445" s="1041"/>
      <c r="I445" s="992"/>
      <c r="J445" s="439" t="s">
        <v>68</v>
      </c>
      <c r="K445" s="148"/>
      <c r="L445" s="398"/>
      <c r="M445" s="398"/>
      <c r="N445" s="148"/>
      <c r="O445" s="372"/>
      <c r="P445" s="517"/>
      <c r="Q445" s="373"/>
      <c r="R445" s="412"/>
      <c r="S445" s="1366"/>
      <c r="T445" s="993"/>
      <c r="U445" s="1039" t="s">
        <v>162</v>
      </c>
      <c r="V445" s="1040"/>
      <c r="W445" s="1040"/>
      <c r="X445" s="1040"/>
      <c r="Y445" s="1041"/>
      <c r="Z445" s="993"/>
      <c r="AA445" s="439" t="s">
        <v>68</v>
      </c>
      <c r="AB445" s="148"/>
      <c r="AC445" s="398"/>
      <c r="AD445" s="398"/>
      <c r="AE445" s="148"/>
      <c r="AF445" s="372"/>
      <c r="AG445" s="517"/>
      <c r="AH445" s="373"/>
      <c r="AI445" s="412"/>
      <c r="AJ445" s="1350"/>
      <c r="AK445" s="441" t="s">
        <v>68</v>
      </c>
      <c r="AL445" s="148"/>
      <c r="AM445" s="398"/>
      <c r="AN445" s="398"/>
      <c r="AO445" s="148"/>
      <c r="AP445" s="372"/>
      <c r="AQ445" s="517"/>
      <c r="AR445" s="373"/>
      <c r="AS445" s="412"/>
      <c r="AT445" s="1032"/>
      <c r="AU445" s="1032"/>
      <c r="AV445" s="1032"/>
      <c r="AW445" s="1216"/>
      <c r="AX445" s="1215"/>
    </row>
    <row r="446" spans="1:50" ht="19.5" customHeight="1" x14ac:dyDescent="0.4">
      <c r="A446" s="1479"/>
      <c r="B446" s="1269"/>
      <c r="C446" s="992"/>
      <c r="D446" s="1042"/>
      <c r="E446" s="1043"/>
      <c r="F446" s="1043"/>
      <c r="G446" s="1043"/>
      <c r="H446" s="1044"/>
      <c r="I446" s="992"/>
      <c r="J446" s="156" t="s">
        <v>3</v>
      </c>
      <c r="K446" s="409" t="s">
        <v>66</v>
      </c>
      <c r="L446" s="410"/>
      <c r="M446" s="410"/>
      <c r="N446" s="372"/>
      <c r="O446" s="372"/>
      <c r="P446" s="46"/>
      <c r="Q446" s="373"/>
      <c r="R446" s="412">
        <f>IF(R441=0,99,IF(AND(J446="☑",J447="☑"),99,IF(AND(J446="□",J447="□"),99,IF(J446="☑",1,2))))</f>
        <v>99</v>
      </c>
      <c r="S446" s="1366"/>
      <c r="T446" s="993"/>
      <c r="U446" s="1042"/>
      <c r="V446" s="1043"/>
      <c r="W446" s="1043"/>
      <c r="X446" s="1043"/>
      <c r="Y446" s="1044"/>
      <c r="Z446" s="993"/>
      <c r="AA446" s="156" t="s">
        <v>2</v>
      </c>
      <c r="AB446" s="409" t="s">
        <v>66</v>
      </c>
      <c r="AC446" s="410"/>
      <c r="AD446" s="410"/>
      <c r="AE446" s="372"/>
      <c r="AF446" s="372"/>
      <c r="AG446" s="46"/>
      <c r="AH446" s="373"/>
      <c r="AI446" s="412">
        <f>IF(AI441=0,99,IF(AND(AA446="☑",AA447="☑"),99,IF(AND(AA446="□",AA447="□"),99,IF(AA446="☑",1,2))))</f>
        <v>99</v>
      </c>
      <c r="AJ446" s="1350"/>
      <c r="AK446" s="156" t="s">
        <v>2</v>
      </c>
      <c r="AL446" s="409" t="s">
        <v>66</v>
      </c>
      <c r="AM446" s="410"/>
      <c r="AN446" s="410"/>
      <c r="AO446" s="372"/>
      <c r="AP446" s="372"/>
      <c r="AQ446" s="46"/>
      <c r="AR446" s="373"/>
      <c r="AS446" s="412">
        <f>IF(AS441=0,99,IF(AND(AK446="☑",AK447="☑"),99,IF(AND(AK446="□",AK447="□"),99,IF(AK446="☑",1,2))))</f>
        <v>99</v>
      </c>
      <c r="AT446" s="1032"/>
      <c r="AU446" s="1032"/>
      <c r="AV446" s="1032"/>
      <c r="AW446" s="1216"/>
      <c r="AX446" s="1215"/>
    </row>
    <row r="447" spans="1:50" ht="19.5" customHeight="1" x14ac:dyDescent="0.4">
      <c r="A447" s="1479"/>
      <c r="B447" s="1269"/>
      <c r="C447" s="992"/>
      <c r="D447" s="1045" t="s">
        <v>157</v>
      </c>
      <c r="E447" s="1046"/>
      <c r="F447" s="1046"/>
      <c r="G447" s="1046"/>
      <c r="H447" s="1047"/>
      <c r="I447" s="992"/>
      <c r="J447" s="156" t="s">
        <v>3</v>
      </c>
      <c r="K447" s="397" t="s">
        <v>67</v>
      </c>
      <c r="L447" s="398"/>
      <c r="M447" s="398"/>
      <c r="N447" s="46"/>
      <c r="O447" s="372"/>
      <c r="P447" s="372"/>
      <c r="Q447" s="373"/>
      <c r="R447" s="491"/>
      <c r="S447" s="1366"/>
      <c r="T447" s="993"/>
      <c r="U447" s="1045" t="s">
        <v>157</v>
      </c>
      <c r="V447" s="1046"/>
      <c r="W447" s="1046"/>
      <c r="X447" s="1046"/>
      <c r="Y447" s="1047"/>
      <c r="Z447" s="993"/>
      <c r="AA447" s="156" t="s">
        <v>3</v>
      </c>
      <c r="AB447" s="397" t="s">
        <v>67</v>
      </c>
      <c r="AC447" s="398"/>
      <c r="AD447" s="398"/>
      <c r="AE447" s="46"/>
      <c r="AF447" s="372"/>
      <c r="AG447" s="372"/>
      <c r="AH447" s="373"/>
      <c r="AI447" s="491"/>
      <c r="AJ447" s="1350"/>
      <c r="AK447" s="156" t="s">
        <v>3</v>
      </c>
      <c r="AL447" s="397" t="s">
        <v>67</v>
      </c>
      <c r="AM447" s="398"/>
      <c r="AN447" s="398"/>
      <c r="AO447" s="46"/>
      <c r="AP447" s="372"/>
      <c r="AQ447" s="372"/>
      <c r="AR447" s="373"/>
      <c r="AS447" s="491"/>
      <c r="AT447" s="1032"/>
      <c r="AU447" s="1032"/>
      <c r="AV447" s="1032"/>
      <c r="AW447" s="1216"/>
      <c r="AX447" s="1215"/>
    </row>
    <row r="448" spans="1:50" ht="19.5" customHeight="1" x14ac:dyDescent="0.15">
      <c r="A448" s="1479"/>
      <c r="B448" s="1269"/>
      <c r="C448" s="992"/>
      <c r="D448" s="1048"/>
      <c r="E448" s="1049"/>
      <c r="F448" s="1049"/>
      <c r="G448" s="1049"/>
      <c r="H448" s="1050"/>
      <c r="I448" s="992"/>
      <c r="J448" s="439" t="s">
        <v>224</v>
      </c>
      <c r="K448" s="148"/>
      <c r="L448" s="377"/>
      <c r="M448" s="148"/>
      <c r="N448" s="372"/>
      <c r="O448" s="665"/>
      <c r="P448" s="372"/>
      <c r="Q448" s="373"/>
      <c r="R448" s="412"/>
      <c r="S448" s="1366"/>
      <c r="T448" s="993"/>
      <c r="U448" s="1048"/>
      <c r="V448" s="1049"/>
      <c r="W448" s="1049"/>
      <c r="X448" s="1049"/>
      <c r="Y448" s="1050"/>
      <c r="Z448" s="993"/>
      <c r="AA448" s="439" t="s">
        <v>224</v>
      </c>
      <c r="AB448" s="148"/>
      <c r="AC448" s="377"/>
      <c r="AD448" s="148"/>
      <c r="AE448" s="372"/>
      <c r="AF448" s="570" t="str">
        <f>IF(AF449="","",IFERROR(IF(DATEDIF(AF449,$K$14,"M")&lt;6,"レポート記入日から6ヵ月未満になっていませんか？",""),""))</f>
        <v/>
      </c>
      <c r="AG448" s="372"/>
      <c r="AH448" s="373"/>
      <c r="AI448" s="412"/>
      <c r="AJ448" s="1350"/>
      <c r="AK448" s="439" t="s">
        <v>224</v>
      </c>
      <c r="AL448" s="148"/>
      <c r="AM448" s="377"/>
      <c r="AN448" s="148"/>
      <c r="AO448" s="372"/>
      <c r="AP448" s="570" t="str">
        <f>IF(AP449="","",IFERROR(IF(DATEDIF(AP449,$K$14,"M")&lt;6,"レポート記入日から6ヵ月未満になっていませんか？",""),""))</f>
        <v/>
      </c>
      <c r="AQ448" s="372"/>
      <c r="AR448" s="373"/>
      <c r="AS448" s="412"/>
      <c r="AT448" s="1032"/>
      <c r="AU448" s="1032"/>
      <c r="AV448" s="1032"/>
      <c r="AW448" s="1216"/>
      <c r="AX448" s="1215"/>
    </row>
    <row r="449" spans="1:50" ht="19.5" customHeight="1" x14ac:dyDescent="0.4">
      <c r="A449" s="1479"/>
      <c r="B449" s="1269"/>
      <c r="C449" s="992"/>
      <c r="D449" s="1444" t="s">
        <v>158</v>
      </c>
      <c r="E449" s="1445"/>
      <c r="F449" s="1445"/>
      <c r="G449" s="1445"/>
      <c r="H449" s="1446"/>
      <c r="I449" s="992"/>
      <c r="J449" s="156" t="s">
        <v>3</v>
      </c>
      <c r="K449" s="428" t="s">
        <v>735</v>
      </c>
      <c r="L449" s="303"/>
      <c r="M449" s="303"/>
      <c r="N449" s="429" t="s">
        <v>72</v>
      </c>
      <c r="O449" s="191"/>
      <c r="P449" s="372"/>
      <c r="Q449" s="373"/>
      <c r="R449" s="412">
        <f>IF(R441=0,99,IF(AND(J449="☑",J450="☑"),99,IF(AND(J449="□",J450="□"),99,IF(J449="☑",1,3))))</f>
        <v>99</v>
      </c>
      <c r="S449" s="1366"/>
      <c r="T449" s="993"/>
      <c r="U449" s="1444" t="s">
        <v>158</v>
      </c>
      <c r="V449" s="1445"/>
      <c r="W449" s="1445"/>
      <c r="X449" s="1445"/>
      <c r="Y449" s="1446"/>
      <c r="Z449" s="993"/>
      <c r="AA449" s="156" t="s">
        <v>2</v>
      </c>
      <c r="AB449" s="428" t="s">
        <v>735</v>
      </c>
      <c r="AC449" s="303"/>
      <c r="AD449" s="303"/>
      <c r="AE449" s="429" t="s">
        <v>72</v>
      </c>
      <c r="AF449" s="191"/>
      <c r="AG449" s="372"/>
      <c r="AH449" s="373"/>
      <c r="AI449" s="412">
        <f>IF(AI441=0,99,IF(AND(AA449="☑",AA450="☑"),99,IF(AND(AA449="□",AA450="□"),99,IF(AA449="☑",1,3))))</f>
        <v>99</v>
      </c>
      <c r="AJ449" s="1350"/>
      <c r="AK449" s="156" t="s">
        <v>2</v>
      </c>
      <c r="AL449" s="428" t="s">
        <v>735</v>
      </c>
      <c r="AM449" s="303"/>
      <c r="AN449" s="303"/>
      <c r="AO449" s="429" t="s">
        <v>72</v>
      </c>
      <c r="AP449" s="191"/>
      <c r="AQ449" s="372"/>
      <c r="AR449" s="373"/>
      <c r="AS449" s="412">
        <f>IF(AS441=0,99,IF(AND(AK449="☑",AK450="☑"),99,IF(AND(AK449="□",AK450="□"),99,IF(AK449="☑",1,3))))</f>
        <v>99</v>
      </c>
      <c r="AT449" s="1032"/>
      <c r="AU449" s="1032"/>
      <c r="AV449" s="1032"/>
      <c r="AW449" s="1216"/>
      <c r="AX449" s="1215"/>
    </row>
    <row r="450" spans="1:50" ht="19.5" customHeight="1" x14ac:dyDescent="0.4">
      <c r="A450" s="1479"/>
      <c r="B450" s="1269"/>
      <c r="C450" s="992"/>
      <c r="D450" s="1447"/>
      <c r="E450" s="1448"/>
      <c r="F450" s="1448"/>
      <c r="G450" s="1448"/>
      <c r="H450" s="1449"/>
      <c r="I450" s="992"/>
      <c r="J450" s="156" t="s">
        <v>3</v>
      </c>
      <c r="K450" s="428" t="s">
        <v>734</v>
      </c>
      <c r="L450" s="303"/>
      <c r="M450" s="303"/>
      <c r="N450" s="494" t="s">
        <v>759</v>
      </c>
      <c r="O450" s="148"/>
      <c r="P450" s="372"/>
      <c r="Q450" s="373"/>
      <c r="R450" s="775"/>
      <c r="S450" s="1366"/>
      <c r="T450" s="993"/>
      <c r="U450" s="1447"/>
      <c r="V450" s="1448"/>
      <c r="W450" s="1448"/>
      <c r="X450" s="1448"/>
      <c r="Y450" s="1449"/>
      <c r="Z450" s="993"/>
      <c r="AA450" s="156" t="s">
        <v>3</v>
      </c>
      <c r="AB450" s="428" t="s">
        <v>734</v>
      </c>
      <c r="AC450" s="303"/>
      <c r="AD450" s="303"/>
      <c r="AE450" s="494" t="s">
        <v>166</v>
      </c>
      <c r="AF450" s="148"/>
      <c r="AG450" s="372"/>
      <c r="AH450" s="373"/>
      <c r="AI450" s="774"/>
      <c r="AJ450" s="1350"/>
      <c r="AK450" s="156" t="s">
        <v>3</v>
      </c>
      <c r="AL450" s="428" t="s">
        <v>734</v>
      </c>
      <c r="AM450" s="303"/>
      <c r="AN450" s="303"/>
      <c r="AO450" s="494" t="s">
        <v>166</v>
      </c>
      <c r="AP450" s="148"/>
      <c r="AQ450" s="372"/>
      <c r="AR450" s="373"/>
      <c r="AS450" s="774"/>
      <c r="AT450" s="1032"/>
      <c r="AU450" s="1032"/>
      <c r="AV450" s="1032"/>
      <c r="AW450" s="1216"/>
      <c r="AX450" s="1215"/>
    </row>
    <row r="451" spans="1:50" ht="11.45" customHeight="1" x14ac:dyDescent="0.4">
      <c r="A451" s="1479"/>
      <c r="B451" s="1269"/>
      <c r="C451" s="992"/>
      <c r="D451" s="992"/>
      <c r="E451" s="992"/>
      <c r="F451" s="992"/>
      <c r="G451" s="992"/>
      <c r="H451" s="992"/>
      <c r="I451" s="992"/>
      <c r="J451" s="370"/>
      <c r="K451" s="428"/>
      <c r="L451" s="303"/>
      <c r="M451" s="303"/>
      <c r="N451" s="148"/>
      <c r="O451" s="304"/>
      <c r="P451" s="372"/>
      <c r="Q451" s="373"/>
      <c r="R451" s="775"/>
      <c r="S451" s="1366"/>
      <c r="T451" s="993"/>
      <c r="U451" s="993"/>
      <c r="V451" s="993"/>
      <c r="W451" s="993"/>
      <c r="X451" s="993"/>
      <c r="Y451" s="993"/>
      <c r="Z451" s="993"/>
      <c r="AA451" s="370"/>
      <c r="AB451" s="428"/>
      <c r="AC451" s="303"/>
      <c r="AD451" s="303"/>
      <c r="AE451" s="148"/>
      <c r="AF451" s="304"/>
      <c r="AG451" s="372"/>
      <c r="AH451" s="373"/>
      <c r="AI451" s="774"/>
      <c r="AJ451" s="1350"/>
      <c r="AK451" s="376"/>
      <c r="AL451" s="428"/>
      <c r="AM451" s="303"/>
      <c r="AN451" s="303"/>
      <c r="AO451" s="148"/>
      <c r="AP451" s="304"/>
      <c r="AQ451" s="372"/>
      <c r="AR451" s="373"/>
      <c r="AS451" s="774"/>
      <c r="AT451" s="1032"/>
      <c r="AU451" s="1032"/>
      <c r="AV451" s="1032"/>
      <c r="AW451" s="1216"/>
      <c r="AX451" s="1215"/>
    </row>
    <row r="452" spans="1:50" ht="19.5" customHeight="1" x14ac:dyDescent="0.3">
      <c r="A452" s="1479"/>
      <c r="B452" s="1269"/>
      <c r="C452" s="992"/>
      <c r="D452" s="992"/>
      <c r="E452" s="992"/>
      <c r="F452" s="992"/>
      <c r="G452" s="992"/>
      <c r="H452" s="992"/>
      <c r="I452" s="992"/>
      <c r="J452" s="301" t="s">
        <v>73</v>
      </c>
      <c r="K452" s="646"/>
      <c r="L452" s="302"/>
      <c r="M452" s="303"/>
      <c r="N452" s="148"/>
      <c r="O452" s="304"/>
      <c r="P452" s="304"/>
      <c r="Q452" s="305" t="str">
        <f>IF(ISNUMBER(Q453),"","必要項目が正しく選択されていません")</f>
        <v/>
      </c>
      <c r="R452" s="775"/>
      <c r="S452" s="1366"/>
      <c r="T452" s="993"/>
      <c r="U452" s="993"/>
      <c r="V452" s="993"/>
      <c r="W452" s="993"/>
      <c r="X452" s="993"/>
      <c r="Y452" s="993"/>
      <c r="Z452" s="993"/>
      <c r="AA452" s="301" t="s">
        <v>204</v>
      </c>
      <c r="AB452" s="646"/>
      <c r="AC452" s="302"/>
      <c r="AD452" s="303"/>
      <c r="AE452" s="148"/>
      <c r="AF452" s="304"/>
      <c r="AG452" s="304"/>
      <c r="AH452" s="305" t="str">
        <f>IF(ISNUMBER(AH453),"","必要項目が正しく選択されていません")</f>
        <v/>
      </c>
      <c r="AI452" s="774"/>
      <c r="AJ452" s="1350"/>
      <c r="AK452" s="148" t="s">
        <v>73</v>
      </c>
      <c r="AL452" s="646"/>
      <c r="AM452" s="302"/>
      <c r="AN452" s="303"/>
      <c r="AO452" s="148"/>
      <c r="AP452" s="304"/>
      <c r="AQ452" s="304"/>
      <c r="AR452" s="305" t="str">
        <f>IF(ISNUMBER(AR453),"","必要項目が正しく選択されていません")</f>
        <v/>
      </c>
      <c r="AS452" s="774"/>
      <c r="AT452" s="1032"/>
      <c r="AU452" s="1032"/>
      <c r="AV452" s="1032"/>
      <c r="AW452" s="1216"/>
      <c r="AX452" s="1215"/>
    </row>
    <row r="453" spans="1:50" ht="40.5" customHeight="1" x14ac:dyDescent="0.25">
      <c r="A453" s="1479"/>
      <c r="B453" s="1269"/>
      <c r="C453" s="992"/>
      <c r="D453" s="992"/>
      <c r="E453" s="992"/>
      <c r="F453" s="992"/>
      <c r="G453" s="992"/>
      <c r="H453" s="992"/>
      <c r="I453" s="992"/>
      <c r="J453" s="370"/>
      <c r="K453" s="1020"/>
      <c r="L453" s="1020"/>
      <c r="M453" s="1020"/>
      <c r="N453" s="1020"/>
      <c r="O453" s="1020"/>
      <c r="P453" s="304"/>
      <c r="Q453" s="445">
        <f>IF(J439="☑",1,IF(AND(R441=11,OR(R446=99,R449=99)),"error",IF(AND(R441=11,R446=1,R449=1),3,IF(AND(R441=11,R446=1,R449=2),2,IF(AND(R441=11,R446=2,R449=1),2,IF(AND(R441=11,R446=2,R449=2),2,1))))))</f>
        <v>1</v>
      </c>
      <c r="R453" s="775"/>
      <c r="S453" s="1366"/>
      <c r="T453" s="993"/>
      <c r="U453" s="993"/>
      <c r="V453" s="993"/>
      <c r="W453" s="993"/>
      <c r="X453" s="993"/>
      <c r="Y453" s="993"/>
      <c r="Z453" s="993"/>
      <c r="AA453" s="370"/>
      <c r="AB453" s="1020"/>
      <c r="AC453" s="1020"/>
      <c r="AD453" s="1020"/>
      <c r="AE453" s="1020"/>
      <c r="AF453" s="1020"/>
      <c r="AG453" s="304"/>
      <c r="AH453" s="309">
        <f>IF(AA438="☑",Q453,IF(AA439="☑",1,IF(AND(AI441=11,OR(AI446=99,AI449=99)),"error",IF(AND(AI441=11,AI446=1,AI449=1),3,IF(AND(AI441=11,AI446=1,AI449=2),2,IF(AND(AI441=11,AI446=2,AI449=1),2,IF(AND(AI441=11,AI446=2,AI449=2),2,1)))))))</f>
        <v>1</v>
      </c>
      <c r="AI453" s="774"/>
      <c r="AJ453" s="1350"/>
      <c r="AK453" s="376"/>
      <c r="AL453" s="1020"/>
      <c r="AM453" s="1020"/>
      <c r="AN453" s="1020"/>
      <c r="AO453" s="1020"/>
      <c r="AP453" s="1020"/>
      <c r="AQ453" s="304"/>
      <c r="AR453" s="445">
        <f>IF(AK438="☑",Q453,IF(AN438="☑",AH453,IF(AK439="☑",1,IF(AND(AS441=11,OR(AS446=99,AS449=99)),"error",IF(AND(AS441=11,AS446=1,AS449=1),3,IF(AND(AS441=11,AS446=1,AS449=2),2,IF(AND(AS441=11,AS446=2,AS449=1),2,IF(AND(AS441=11,AS446=2,AS449=2),2,1))))))))</f>
        <v>1</v>
      </c>
      <c r="AS453" s="774"/>
      <c r="AT453" s="1032"/>
      <c r="AU453" s="1032"/>
      <c r="AV453" s="1032"/>
      <c r="AW453" s="780"/>
      <c r="AX453" s="781"/>
    </row>
    <row r="454" spans="1:50" ht="16.5" customHeight="1" thickBot="1" x14ac:dyDescent="0.2">
      <c r="A454" s="1479"/>
      <c r="B454" s="1269"/>
      <c r="C454" s="992"/>
      <c r="D454" s="992"/>
      <c r="E454" s="992"/>
      <c r="F454" s="992"/>
      <c r="G454" s="992"/>
      <c r="H454" s="992"/>
      <c r="I454" s="992"/>
      <c r="J454" s="370"/>
      <c r="K454" s="666"/>
      <c r="L454" s="667"/>
      <c r="M454" s="667"/>
      <c r="N454" s="377"/>
      <c r="O454" s="377"/>
      <c r="P454" s="377"/>
      <c r="Q454" s="668" t="s">
        <v>97</v>
      </c>
      <c r="R454" s="775"/>
      <c r="S454" s="1366"/>
      <c r="T454" s="993"/>
      <c r="U454" s="993"/>
      <c r="V454" s="993"/>
      <c r="W454" s="993"/>
      <c r="X454" s="993"/>
      <c r="Y454" s="993"/>
      <c r="Z454" s="993"/>
      <c r="AA454" s="370"/>
      <c r="AB454" s="666"/>
      <c r="AC454" s="667"/>
      <c r="AD454" s="667"/>
      <c r="AE454" s="377"/>
      <c r="AF454" s="377"/>
      <c r="AG454" s="377"/>
      <c r="AH454" s="669" t="s">
        <v>97</v>
      </c>
      <c r="AI454" s="774"/>
      <c r="AJ454" s="1350"/>
      <c r="AK454" s="376"/>
      <c r="AL454" s="666"/>
      <c r="AM454" s="667"/>
      <c r="AN454" s="667"/>
      <c r="AO454" s="377"/>
      <c r="AP454" s="377"/>
      <c r="AQ454" s="377"/>
      <c r="AR454" s="668" t="s">
        <v>97</v>
      </c>
      <c r="AS454" s="774"/>
      <c r="AT454" s="1032"/>
      <c r="AU454" s="1032"/>
      <c r="AV454" s="1032"/>
      <c r="AW454" s="629"/>
      <c r="AX454" s="630"/>
    </row>
    <row r="455" spans="1:50" ht="29.25" customHeight="1" x14ac:dyDescent="0.15">
      <c r="A455" s="1481" t="s">
        <v>847</v>
      </c>
      <c r="B455" s="1268" t="s">
        <v>740</v>
      </c>
      <c r="C455" s="1090" t="s">
        <v>806</v>
      </c>
      <c r="D455" s="1303"/>
      <c r="E455" s="1303"/>
      <c r="F455" s="1303"/>
      <c r="G455" s="1303"/>
      <c r="H455" s="1303"/>
      <c r="I455" s="1304"/>
      <c r="J455" s="741" t="str">
        <f>IF(G246="□"," □　非選択"," ■　選択中")</f>
        <v xml:space="preserve"> □　非選択</v>
      </c>
      <c r="K455" s="771"/>
      <c r="L455" s="459"/>
      <c r="M455" s="459"/>
      <c r="N455" s="459"/>
      <c r="O455" s="459"/>
      <c r="P455" s="459"/>
      <c r="Q455" s="656"/>
      <c r="R455" s="743" t="s">
        <v>777</v>
      </c>
      <c r="S455" s="1365" t="s">
        <v>740</v>
      </c>
      <c r="T455" s="1085" t="s">
        <v>805</v>
      </c>
      <c r="U455" s="1368"/>
      <c r="V455" s="1368"/>
      <c r="W455" s="1368"/>
      <c r="X455" s="1368"/>
      <c r="Y455" s="1368"/>
      <c r="Z455" s="1369"/>
      <c r="AA455" s="165" t="s">
        <v>2</v>
      </c>
      <c r="AB455" s="362" t="s">
        <v>167</v>
      </c>
      <c r="AC455" s="258"/>
      <c r="AD455" s="258"/>
      <c r="AE455" s="258"/>
      <c r="AF455" s="258"/>
      <c r="AG455" s="258"/>
      <c r="AH455" s="462"/>
      <c r="AI455" s="461"/>
      <c r="AJ455" s="1279" t="s">
        <v>782</v>
      </c>
      <c r="AK455" s="208" t="s">
        <v>3</v>
      </c>
      <c r="AL455" s="802" t="s">
        <v>167</v>
      </c>
      <c r="AM455" s="253"/>
      <c r="AN455" s="209" t="s">
        <v>2</v>
      </c>
      <c r="AO455" s="803" t="s">
        <v>190</v>
      </c>
      <c r="AP455" s="459"/>
      <c r="AQ455" s="459"/>
      <c r="AR455" s="656"/>
      <c r="AS455" s="461"/>
      <c r="AT455" s="804"/>
      <c r="AU455" s="804"/>
      <c r="AV455" s="805"/>
      <c r="AW455" s="806"/>
      <c r="AX455" s="807"/>
    </row>
    <row r="456" spans="1:50" ht="29.25" customHeight="1" x14ac:dyDescent="0.4">
      <c r="A456" s="1479"/>
      <c r="B456" s="1269"/>
      <c r="C456" s="1305"/>
      <c r="D456" s="1305"/>
      <c r="E456" s="1305"/>
      <c r="F456" s="1305"/>
      <c r="G456" s="1305"/>
      <c r="H456" s="1305"/>
      <c r="I456" s="1306"/>
      <c r="J456" s="161" t="s">
        <v>3</v>
      </c>
      <c r="K456" s="640" t="str">
        <f>IF(K13="銀の認定【新規】","取組無し、または添付資料無し（初回のみ　※添付資料ない場合は採点対象外）","取組無し")</f>
        <v>取組無し</v>
      </c>
      <c r="L456" s="641"/>
      <c r="M456" s="662"/>
      <c r="N456" s="134"/>
      <c r="O456" s="134"/>
      <c r="P456" s="134"/>
      <c r="Q456" s="773"/>
      <c r="R456" s="275">
        <f>Q472+Q489</f>
        <v>2</v>
      </c>
      <c r="S456" s="1366"/>
      <c r="T456" s="1370"/>
      <c r="U456" s="1370"/>
      <c r="V456" s="1370"/>
      <c r="W456" s="1370"/>
      <c r="X456" s="1370"/>
      <c r="Y456" s="1370"/>
      <c r="Z456" s="1371"/>
      <c r="AA456" s="161" t="s">
        <v>3</v>
      </c>
      <c r="AB456" s="640" t="str">
        <f>IF(K13="銀の認定【新規】","取組無し、または添付資料無し（初回のみ　※添付資料ない場合は採点対象外）","取組無し")</f>
        <v>取組無し</v>
      </c>
      <c r="AC456" s="641"/>
      <c r="AD456" s="662"/>
      <c r="AE456" s="134"/>
      <c r="AF456" s="134"/>
      <c r="AG456" s="134"/>
      <c r="AH456" s="773"/>
      <c r="AI456" s="774"/>
      <c r="AJ456" s="1350"/>
      <c r="AK456" s="171" t="s">
        <v>3</v>
      </c>
      <c r="AL456" s="644" t="str">
        <f>IF(K13="銀の認定【新規】","取組無し、または添付資料無し（初回のみ　※添付資料ない場合は採点対象外）","取組無し")</f>
        <v>取組無し</v>
      </c>
      <c r="AM456" s="641"/>
      <c r="AN456" s="662"/>
      <c r="AO456" s="134"/>
      <c r="AP456" s="134"/>
      <c r="AQ456" s="134"/>
      <c r="AR456" s="773"/>
      <c r="AS456" s="774"/>
      <c r="AT456" s="1032" t="str">
        <f>IF(G246="□","-",Q472)</f>
        <v>-</v>
      </c>
      <c r="AU456" s="1032" t="str">
        <f>IF(S19="□","",IF(G246="□","-",AH472))</f>
        <v/>
      </c>
      <c r="AV456" s="1032" t="str">
        <f>IF(AJ19="□","",IF(G246="□","-",AR472))</f>
        <v/>
      </c>
      <c r="AW456" s="1238" t="s">
        <v>368</v>
      </c>
      <c r="AX456" s="1239"/>
    </row>
    <row r="457" spans="1:50" ht="19.5" customHeight="1" x14ac:dyDescent="0.4">
      <c r="A457" s="1479"/>
      <c r="B457" s="1269"/>
      <c r="C457" s="1305"/>
      <c r="D457" s="1305"/>
      <c r="E457" s="1305"/>
      <c r="F457" s="1305"/>
      <c r="G457" s="1305"/>
      <c r="H457" s="1305"/>
      <c r="I457" s="1306"/>
      <c r="J457" s="1076" t="s">
        <v>71</v>
      </c>
      <c r="K457" s="1056"/>
      <c r="L457" s="1056"/>
      <c r="N457" s="372"/>
      <c r="O457" s="372"/>
      <c r="P457" s="372"/>
      <c r="Q457" s="373"/>
      <c r="R457" s="775"/>
      <c r="S457" s="1366"/>
      <c r="T457" s="1370"/>
      <c r="U457" s="1370"/>
      <c r="V457" s="1370"/>
      <c r="W457" s="1370"/>
      <c r="X457" s="1370"/>
      <c r="Y457" s="1370"/>
      <c r="Z457" s="1371"/>
      <c r="AA457" s="1076" t="s">
        <v>71</v>
      </c>
      <c r="AB457" s="1056"/>
      <c r="AC457" s="1056"/>
      <c r="AD457" s="48"/>
      <c r="AE457" s="372"/>
      <c r="AF457" s="372"/>
      <c r="AG457" s="372"/>
      <c r="AH457" s="373"/>
      <c r="AI457" s="774"/>
      <c r="AJ457" s="1350"/>
      <c r="AK457" s="1056" t="s">
        <v>71</v>
      </c>
      <c r="AL457" s="1056"/>
      <c r="AM457" s="1056"/>
      <c r="AN457" s="48"/>
      <c r="AO457" s="372"/>
      <c r="AP457" s="372"/>
      <c r="AQ457" s="372"/>
      <c r="AR457" s="373"/>
      <c r="AS457" s="774"/>
      <c r="AT457" s="1032"/>
      <c r="AU457" s="1032"/>
      <c r="AV457" s="1032"/>
      <c r="AW457" s="1220"/>
      <c r="AX457" s="1221"/>
    </row>
    <row r="458" spans="1:50" ht="19.5" customHeight="1" x14ac:dyDescent="0.4">
      <c r="A458" s="1479"/>
      <c r="B458" s="1269"/>
      <c r="C458" s="1305"/>
      <c r="D458" s="1305"/>
      <c r="E458" s="1305"/>
      <c r="F458" s="1305"/>
      <c r="G458" s="1305"/>
      <c r="H458" s="1305"/>
      <c r="I458" s="1306"/>
      <c r="J458" s="156" t="s">
        <v>3</v>
      </c>
      <c r="K458" s="277" t="s">
        <v>745</v>
      </c>
      <c r="L458" s="277"/>
      <c r="N458" s="372"/>
      <c r="O458" s="372"/>
      <c r="P458" s="372"/>
      <c r="Q458" s="776"/>
      <c r="R458" s="383">
        <f>IF(J458="☑",11,0)</f>
        <v>0</v>
      </c>
      <c r="S458" s="1366"/>
      <c r="T458" s="1370"/>
      <c r="U458" s="1370"/>
      <c r="V458" s="1370"/>
      <c r="W458" s="1370"/>
      <c r="X458" s="1370"/>
      <c r="Y458" s="1370"/>
      <c r="Z458" s="1371"/>
      <c r="AA458" s="156" t="s">
        <v>3</v>
      </c>
      <c r="AB458" s="277" t="s">
        <v>745</v>
      </c>
      <c r="AC458" s="277"/>
      <c r="AD458" s="48"/>
      <c r="AE458" s="372"/>
      <c r="AF458" s="372"/>
      <c r="AG458" s="372"/>
      <c r="AH458" s="776"/>
      <c r="AI458" s="383">
        <f>IF(AA458="☑",11,0)</f>
        <v>0</v>
      </c>
      <c r="AJ458" s="1350"/>
      <c r="AK458" s="202" t="s">
        <v>3</v>
      </c>
      <c r="AL458" s="277" t="s">
        <v>745</v>
      </c>
      <c r="AM458" s="277"/>
      <c r="AN458" s="48"/>
      <c r="AO458" s="372"/>
      <c r="AP458" s="372"/>
      <c r="AQ458" s="372"/>
      <c r="AR458" s="776"/>
      <c r="AS458" s="383">
        <f>IF(AK458="☑",11,0)</f>
        <v>0</v>
      </c>
      <c r="AT458" s="1032"/>
      <c r="AU458" s="1032"/>
      <c r="AV458" s="1032"/>
      <c r="AW458" s="1222"/>
      <c r="AX458" s="1223"/>
    </row>
    <row r="459" spans="1:50" ht="19.5" customHeight="1" x14ac:dyDescent="0.4">
      <c r="A459" s="1479"/>
      <c r="B459" s="1269"/>
      <c r="C459" s="1305"/>
      <c r="D459" s="1305"/>
      <c r="E459" s="1305"/>
      <c r="F459" s="1305"/>
      <c r="G459" s="1305"/>
      <c r="H459" s="1305"/>
      <c r="I459" s="1306"/>
      <c r="J459" s="778"/>
      <c r="K459" s="385" t="s">
        <v>109</v>
      </c>
      <c r="L459" s="277"/>
      <c r="N459" s="372"/>
      <c r="O459" s="475"/>
      <c r="P459" s="372"/>
      <c r="Q459" s="373"/>
      <c r="R459" s="663"/>
      <c r="S459" s="1366"/>
      <c r="T459" s="1370"/>
      <c r="U459" s="1370"/>
      <c r="V459" s="1370"/>
      <c r="W459" s="1370"/>
      <c r="X459" s="1370"/>
      <c r="Y459" s="1370"/>
      <c r="Z459" s="1371"/>
      <c r="AA459" s="778"/>
      <c r="AB459" s="385" t="s">
        <v>109</v>
      </c>
      <c r="AC459" s="277"/>
      <c r="AD459" s="48"/>
      <c r="AE459" s="372"/>
      <c r="AF459" s="475"/>
      <c r="AG459" s="372"/>
      <c r="AH459" s="373"/>
      <c r="AI459" s="663"/>
      <c r="AJ459" s="1350"/>
      <c r="AK459" s="989"/>
      <c r="AL459" s="474" t="s">
        <v>96</v>
      </c>
      <c r="AM459" s="277"/>
      <c r="AN459" s="48"/>
      <c r="AO459" s="372"/>
      <c r="AP459" s="475"/>
      <c r="AQ459" s="372"/>
      <c r="AR459" s="373"/>
      <c r="AS459" s="663"/>
      <c r="AT459" s="1032"/>
      <c r="AU459" s="1032"/>
      <c r="AV459" s="1032"/>
      <c r="AW459" s="1222"/>
      <c r="AX459" s="1223"/>
    </row>
    <row r="460" spans="1:50" ht="19.5" customHeight="1" x14ac:dyDescent="0.4">
      <c r="A460" s="1479"/>
      <c r="B460" s="1269"/>
      <c r="C460" s="1305"/>
      <c r="D460" s="1305"/>
      <c r="E460" s="1305"/>
      <c r="F460" s="1305"/>
      <c r="G460" s="1305"/>
      <c r="H460" s="1305"/>
      <c r="I460" s="1306"/>
      <c r="J460" s="778"/>
      <c r="K460" s="202" t="s">
        <v>3</v>
      </c>
      <c r="L460" s="409" t="s">
        <v>104</v>
      </c>
      <c r="M460" s="372"/>
      <c r="N460" s="372"/>
      <c r="O460" s="372"/>
      <c r="P460" s="372"/>
      <c r="Q460" s="373"/>
      <c r="R460" s="663"/>
      <c r="S460" s="1366"/>
      <c r="T460" s="1370"/>
      <c r="U460" s="1370"/>
      <c r="V460" s="1370"/>
      <c r="W460" s="1370"/>
      <c r="X460" s="1370"/>
      <c r="Y460" s="1370"/>
      <c r="Z460" s="1371"/>
      <c r="AA460" s="778"/>
      <c r="AB460" s="202" t="s">
        <v>3</v>
      </c>
      <c r="AC460" s="409" t="s">
        <v>104</v>
      </c>
      <c r="AD460" s="372"/>
      <c r="AE460" s="372"/>
      <c r="AF460" s="372"/>
      <c r="AG460" s="372"/>
      <c r="AH460" s="373"/>
      <c r="AI460" s="663"/>
      <c r="AJ460" s="1350"/>
      <c r="AK460" s="989"/>
      <c r="AL460" s="202" t="s">
        <v>3</v>
      </c>
      <c r="AM460" s="409" t="s">
        <v>104</v>
      </c>
      <c r="AN460" s="372"/>
      <c r="AO460" s="372"/>
      <c r="AP460" s="372"/>
      <c r="AQ460" s="372"/>
      <c r="AR460" s="373"/>
      <c r="AS460" s="663"/>
      <c r="AT460" s="1032"/>
      <c r="AU460" s="1032"/>
      <c r="AV460" s="1032"/>
      <c r="AW460" s="1222"/>
      <c r="AX460" s="1223"/>
    </row>
    <row r="461" spans="1:50" ht="19.5" customHeight="1" x14ac:dyDescent="0.4">
      <c r="A461" s="1479"/>
      <c r="B461" s="1269"/>
      <c r="C461" s="422"/>
      <c r="D461" s="1039" t="s">
        <v>162</v>
      </c>
      <c r="E461" s="1040"/>
      <c r="F461" s="1040"/>
      <c r="G461" s="1040"/>
      <c r="H461" s="1041"/>
      <c r="I461" s="479"/>
      <c r="J461" s="778"/>
      <c r="K461" s="202" t="s">
        <v>3</v>
      </c>
      <c r="L461" s="409" t="s">
        <v>84</v>
      </c>
      <c r="N461" s="372"/>
      <c r="O461" s="372"/>
      <c r="P461" s="372"/>
      <c r="Q461" s="373"/>
      <c r="R461" s="663"/>
      <c r="S461" s="1366"/>
      <c r="T461" s="426"/>
      <c r="U461" s="1039" t="s">
        <v>162</v>
      </c>
      <c r="V461" s="1040"/>
      <c r="W461" s="1040"/>
      <c r="X461" s="1040"/>
      <c r="Y461" s="1041"/>
      <c r="Z461" s="480"/>
      <c r="AA461" s="778"/>
      <c r="AB461" s="202" t="s">
        <v>3</v>
      </c>
      <c r="AC461" s="409" t="s">
        <v>84</v>
      </c>
      <c r="AD461" s="48"/>
      <c r="AE461" s="372"/>
      <c r="AF461" s="372"/>
      <c r="AG461" s="372"/>
      <c r="AH461" s="373"/>
      <c r="AI461" s="663"/>
      <c r="AJ461" s="1350"/>
      <c r="AK461" s="989"/>
      <c r="AL461" s="202" t="s">
        <v>3</v>
      </c>
      <c r="AM461" s="409" t="s">
        <v>84</v>
      </c>
      <c r="AN461" s="48"/>
      <c r="AO461" s="372"/>
      <c r="AP461" s="372"/>
      <c r="AQ461" s="372"/>
      <c r="AR461" s="373"/>
      <c r="AS461" s="663"/>
      <c r="AT461" s="1032"/>
      <c r="AU461" s="1032"/>
      <c r="AV461" s="1032"/>
      <c r="AW461" s="1222"/>
      <c r="AX461" s="1223"/>
    </row>
    <row r="462" spans="1:50" ht="19.5" customHeight="1" x14ac:dyDescent="0.4">
      <c r="A462" s="1479"/>
      <c r="B462" s="1269"/>
      <c r="C462" s="422"/>
      <c r="D462" s="1042"/>
      <c r="E462" s="1043"/>
      <c r="F462" s="1043"/>
      <c r="G462" s="1043"/>
      <c r="H462" s="1044"/>
      <c r="I462" s="479"/>
      <c r="J462" s="778"/>
      <c r="K462" s="202" t="s">
        <v>3</v>
      </c>
      <c r="L462" s="409" t="s">
        <v>761</v>
      </c>
      <c r="N462" s="372"/>
      <c r="O462" s="372"/>
      <c r="P462" s="372"/>
      <c r="Q462" s="373"/>
      <c r="R462" s="275"/>
      <c r="S462" s="1366"/>
      <c r="T462" s="426"/>
      <c r="U462" s="1042"/>
      <c r="V462" s="1043"/>
      <c r="W462" s="1043"/>
      <c r="X462" s="1043"/>
      <c r="Y462" s="1044"/>
      <c r="Z462" s="480"/>
      <c r="AA462" s="778"/>
      <c r="AB462" s="202" t="s">
        <v>3</v>
      </c>
      <c r="AC462" s="409" t="s">
        <v>761</v>
      </c>
      <c r="AD462" s="48"/>
      <c r="AE462" s="372"/>
      <c r="AF462" s="372"/>
      <c r="AG462" s="372"/>
      <c r="AH462" s="373"/>
      <c r="AI462" s="275"/>
      <c r="AJ462" s="1350"/>
      <c r="AK462" s="989"/>
      <c r="AL462" s="202" t="s">
        <v>3</v>
      </c>
      <c r="AM462" s="409" t="s">
        <v>761</v>
      </c>
      <c r="AN462" s="48"/>
      <c r="AO462" s="372"/>
      <c r="AP462" s="372"/>
      <c r="AQ462" s="372"/>
      <c r="AR462" s="373"/>
      <c r="AS462" s="275"/>
      <c r="AT462" s="1032"/>
      <c r="AU462" s="1032"/>
      <c r="AV462" s="1032"/>
      <c r="AW462" s="629"/>
      <c r="AX462" s="630"/>
    </row>
    <row r="463" spans="1:50" ht="19.5" customHeight="1" x14ac:dyDescent="0.4">
      <c r="A463" s="1479"/>
      <c r="B463" s="1269"/>
      <c r="C463" s="436"/>
      <c r="D463" s="1045" t="s">
        <v>157</v>
      </c>
      <c r="E463" s="1046"/>
      <c r="F463" s="1046"/>
      <c r="G463" s="1046"/>
      <c r="H463" s="1047"/>
      <c r="I463" s="422"/>
      <c r="J463" s="778"/>
      <c r="K463" s="202" t="s">
        <v>3</v>
      </c>
      <c r="L463" s="567" t="s">
        <v>92</v>
      </c>
      <c r="M463" s="568"/>
      <c r="N463" s="1102"/>
      <c r="O463" s="1103"/>
      <c r="P463" s="372"/>
      <c r="Q463" s="779"/>
      <c r="R463" s="491"/>
      <c r="S463" s="1366"/>
      <c r="T463" s="438"/>
      <c r="U463" s="1045" t="s">
        <v>157</v>
      </c>
      <c r="V463" s="1046"/>
      <c r="W463" s="1046"/>
      <c r="X463" s="1046"/>
      <c r="Y463" s="1047"/>
      <c r="Z463" s="426"/>
      <c r="AA463" s="778"/>
      <c r="AB463" s="202" t="s">
        <v>3</v>
      </c>
      <c r="AC463" s="567" t="s">
        <v>92</v>
      </c>
      <c r="AD463" s="568"/>
      <c r="AE463" s="1102"/>
      <c r="AF463" s="1103"/>
      <c r="AG463" s="372"/>
      <c r="AH463" s="779"/>
      <c r="AI463" s="491"/>
      <c r="AJ463" s="1350"/>
      <c r="AK463" s="989"/>
      <c r="AL463" s="202" t="s">
        <v>3</v>
      </c>
      <c r="AM463" s="567" t="s">
        <v>92</v>
      </c>
      <c r="AN463" s="568"/>
      <c r="AO463" s="1243"/>
      <c r="AP463" s="1244"/>
      <c r="AQ463" s="372"/>
      <c r="AR463" s="779"/>
      <c r="AS463" s="491"/>
      <c r="AT463" s="1032"/>
      <c r="AU463" s="1032"/>
      <c r="AV463" s="1032"/>
      <c r="AW463" s="1216"/>
      <c r="AX463" s="1215"/>
    </row>
    <row r="464" spans="1:50" ht="19.5" customHeight="1" x14ac:dyDescent="0.15">
      <c r="A464" s="1479"/>
      <c r="B464" s="1269"/>
      <c r="C464" s="992"/>
      <c r="D464" s="1048"/>
      <c r="E464" s="1049"/>
      <c r="F464" s="1049"/>
      <c r="G464" s="1049"/>
      <c r="H464" s="1050"/>
      <c r="I464" s="992"/>
      <c r="J464" s="439" t="s">
        <v>68</v>
      </c>
      <c r="K464" s="148"/>
      <c r="L464" s="398"/>
      <c r="M464" s="398"/>
      <c r="N464" s="148"/>
      <c r="O464" s="372"/>
      <c r="P464" s="517"/>
      <c r="Q464" s="373"/>
      <c r="R464" s="412"/>
      <c r="S464" s="1366"/>
      <c r="T464" s="993"/>
      <c r="U464" s="1048"/>
      <c r="V464" s="1049"/>
      <c r="W464" s="1049"/>
      <c r="X464" s="1049"/>
      <c r="Y464" s="1050"/>
      <c r="Z464" s="993"/>
      <c r="AA464" s="439" t="s">
        <v>68</v>
      </c>
      <c r="AB464" s="148"/>
      <c r="AC464" s="398"/>
      <c r="AD464" s="398"/>
      <c r="AE464" s="148"/>
      <c r="AF464" s="372"/>
      <c r="AG464" s="517"/>
      <c r="AH464" s="373"/>
      <c r="AI464" s="412"/>
      <c r="AJ464" s="1350"/>
      <c r="AK464" s="441" t="s">
        <v>68</v>
      </c>
      <c r="AL464" s="148"/>
      <c r="AM464" s="398"/>
      <c r="AN464" s="398"/>
      <c r="AO464" s="148"/>
      <c r="AP464" s="372"/>
      <c r="AQ464" s="517"/>
      <c r="AR464" s="373"/>
      <c r="AS464" s="412"/>
      <c r="AT464" s="1032"/>
      <c r="AU464" s="1032"/>
      <c r="AV464" s="1032"/>
      <c r="AW464" s="1216"/>
      <c r="AX464" s="1215"/>
    </row>
    <row r="465" spans="1:50" ht="19.5" customHeight="1" x14ac:dyDescent="0.4">
      <c r="A465" s="1479"/>
      <c r="B465" s="1269"/>
      <c r="C465" s="992"/>
      <c r="D465" s="1045" t="s">
        <v>158</v>
      </c>
      <c r="E465" s="1051"/>
      <c r="F465" s="1051"/>
      <c r="G465" s="1051"/>
      <c r="H465" s="1052"/>
      <c r="I465" s="992"/>
      <c r="J465" s="156" t="s">
        <v>3</v>
      </c>
      <c r="K465" s="409" t="s">
        <v>66</v>
      </c>
      <c r="L465" s="410"/>
      <c r="M465" s="410"/>
      <c r="N465" s="372"/>
      <c r="O465" s="372"/>
      <c r="P465" s="46"/>
      <c r="Q465" s="373"/>
      <c r="R465" s="412">
        <f>IF(R458=0,99,IF(AND(J465="☑",J466="☑"),99,IF(AND(J465="□",J466="□"),99,IF(J465="☑",1,2))))</f>
        <v>99</v>
      </c>
      <c r="S465" s="1366"/>
      <c r="T465" s="993"/>
      <c r="U465" s="1045" t="s">
        <v>158</v>
      </c>
      <c r="V465" s="1051"/>
      <c r="W465" s="1051"/>
      <c r="X465" s="1051"/>
      <c r="Y465" s="1052"/>
      <c r="Z465" s="993"/>
      <c r="AA465" s="156" t="s">
        <v>2</v>
      </c>
      <c r="AB465" s="409" t="s">
        <v>66</v>
      </c>
      <c r="AC465" s="410"/>
      <c r="AD465" s="410"/>
      <c r="AE465" s="372"/>
      <c r="AF465" s="372"/>
      <c r="AG465" s="46"/>
      <c r="AH465" s="373"/>
      <c r="AI465" s="412">
        <f>IF(AI458=0,99,IF(AND(AA465="☑",AA466="☑"),99,IF(AND(AA465="□",AA466="□"),99,IF(AA465="☑",1,2))))</f>
        <v>99</v>
      </c>
      <c r="AJ465" s="1350"/>
      <c r="AK465" s="156" t="s">
        <v>2</v>
      </c>
      <c r="AL465" s="409" t="s">
        <v>66</v>
      </c>
      <c r="AM465" s="410"/>
      <c r="AN465" s="410"/>
      <c r="AO465" s="372"/>
      <c r="AP465" s="372"/>
      <c r="AQ465" s="46"/>
      <c r="AR465" s="373"/>
      <c r="AS465" s="412">
        <f>IF(AS458=0,99,IF(AND(AK465="☑",AK466="☑"),99,IF(AND(AK465="□",AK466="□"),99,IF(AK465="☑",1,2))))</f>
        <v>99</v>
      </c>
      <c r="AT465" s="1032"/>
      <c r="AU465" s="1032"/>
      <c r="AV465" s="1032"/>
      <c r="AW465" s="1216"/>
      <c r="AX465" s="1215"/>
    </row>
    <row r="466" spans="1:50" ht="19.5" customHeight="1" x14ac:dyDescent="0.4">
      <c r="A466" s="1479"/>
      <c r="B466" s="1269"/>
      <c r="C466" s="992"/>
      <c r="D466" s="1053"/>
      <c r="E466" s="1054"/>
      <c r="F466" s="1054"/>
      <c r="G466" s="1054"/>
      <c r="H466" s="1055"/>
      <c r="I466" s="992"/>
      <c r="J466" s="156" t="s">
        <v>3</v>
      </c>
      <c r="K466" s="397" t="s">
        <v>67</v>
      </c>
      <c r="L466" s="398"/>
      <c r="M466" s="398"/>
      <c r="N466" s="46"/>
      <c r="O466" s="372"/>
      <c r="P466" s="372"/>
      <c r="Q466" s="373"/>
      <c r="R466" s="491"/>
      <c r="S466" s="1366"/>
      <c r="T466" s="993"/>
      <c r="U466" s="1053"/>
      <c r="V466" s="1054"/>
      <c r="W466" s="1054"/>
      <c r="X466" s="1054"/>
      <c r="Y466" s="1055"/>
      <c r="Z466" s="993"/>
      <c r="AA466" s="156" t="s">
        <v>3</v>
      </c>
      <c r="AB466" s="397" t="s">
        <v>67</v>
      </c>
      <c r="AC466" s="398"/>
      <c r="AD466" s="398"/>
      <c r="AE466" s="46"/>
      <c r="AF466" s="372"/>
      <c r="AG466" s="372"/>
      <c r="AH466" s="373"/>
      <c r="AI466" s="491"/>
      <c r="AJ466" s="1350"/>
      <c r="AK466" s="156" t="s">
        <v>3</v>
      </c>
      <c r="AL466" s="397" t="s">
        <v>67</v>
      </c>
      <c r="AM466" s="398"/>
      <c r="AN466" s="398"/>
      <c r="AO466" s="46"/>
      <c r="AP466" s="372"/>
      <c r="AQ466" s="372"/>
      <c r="AR466" s="373"/>
      <c r="AS466" s="491"/>
      <c r="AT466" s="1032"/>
      <c r="AU466" s="1032"/>
      <c r="AV466" s="1032"/>
      <c r="AW466" s="1216"/>
      <c r="AX466" s="1215"/>
    </row>
    <row r="467" spans="1:50" ht="19.5" customHeight="1" x14ac:dyDescent="0.15">
      <c r="A467" s="1479"/>
      <c r="B467" s="1269"/>
      <c r="C467" s="992"/>
      <c r="D467" s="1000"/>
      <c r="E467" s="1000"/>
      <c r="F467" s="1000"/>
      <c r="G467" s="1000"/>
      <c r="H467" s="1000"/>
      <c r="I467" s="992"/>
      <c r="J467" s="439" t="s">
        <v>224</v>
      </c>
      <c r="K467" s="148"/>
      <c r="L467" s="377"/>
      <c r="M467" s="148"/>
      <c r="N467" s="372"/>
      <c r="O467" s="570"/>
      <c r="P467" s="372"/>
      <c r="Q467" s="373"/>
      <c r="R467" s="412"/>
      <c r="S467" s="1366"/>
      <c r="T467" s="993"/>
      <c r="U467" s="993"/>
      <c r="V467" s="993"/>
      <c r="W467" s="993"/>
      <c r="X467" s="993"/>
      <c r="Y467" s="993"/>
      <c r="Z467" s="993"/>
      <c r="AA467" s="439" t="s">
        <v>224</v>
      </c>
      <c r="AB467" s="148"/>
      <c r="AC467" s="377"/>
      <c r="AD467" s="148"/>
      <c r="AE467" s="372"/>
      <c r="AF467" s="570" t="str">
        <f>IF(AF468="","",IFERROR(IF(DATEDIF(AF468,$K$14,"M")&lt;6,"レポート記入日から6ヵ月未満になっていませんか？",""),""))</f>
        <v/>
      </c>
      <c r="AG467" s="372"/>
      <c r="AH467" s="373"/>
      <c r="AI467" s="412"/>
      <c r="AJ467" s="1350"/>
      <c r="AK467" s="439" t="s">
        <v>224</v>
      </c>
      <c r="AL467" s="148"/>
      <c r="AM467" s="377"/>
      <c r="AN467" s="148"/>
      <c r="AO467" s="372"/>
      <c r="AP467" s="570" t="str">
        <f>IF(AP468="","",IFERROR(IF(DATEDIF(AP468,$K$14,"M")&lt;6,"レポート記入日から6ヵ月未満になっていませんか？",""),""))</f>
        <v/>
      </c>
      <c r="AQ467" s="372"/>
      <c r="AR467" s="373"/>
      <c r="AS467" s="412"/>
      <c r="AT467" s="1032"/>
      <c r="AU467" s="1032"/>
      <c r="AV467" s="1032"/>
      <c r="AW467" s="1216"/>
      <c r="AX467" s="1215"/>
    </row>
    <row r="468" spans="1:50" ht="19.5" customHeight="1" x14ac:dyDescent="0.4">
      <c r="A468" s="1479"/>
      <c r="B468" s="1269"/>
      <c r="C468" s="992"/>
      <c r="D468" s="992"/>
      <c r="E468" s="992"/>
      <c r="F468" s="992"/>
      <c r="G468" s="992"/>
      <c r="H468" s="992"/>
      <c r="I468" s="992"/>
      <c r="J468" s="156" t="s">
        <v>3</v>
      </c>
      <c r="K468" s="428" t="s">
        <v>735</v>
      </c>
      <c r="L468" s="303"/>
      <c r="M468" s="303"/>
      <c r="N468" s="429" t="s">
        <v>72</v>
      </c>
      <c r="O468" s="191"/>
      <c r="P468" s="372"/>
      <c r="Q468" s="373"/>
      <c r="R468" s="412">
        <f>IF(R458=0,99,IF(AND(J468="☑",J469="☑"),99,IF(AND(J468="□",J469="□"),99,IF(J468="☑",1,3))))</f>
        <v>99</v>
      </c>
      <c r="S468" s="1366"/>
      <c r="T468" s="993"/>
      <c r="U468" s="993"/>
      <c r="V468" s="993"/>
      <c r="W468" s="993"/>
      <c r="X468" s="993"/>
      <c r="Y468" s="993"/>
      <c r="Z468" s="993"/>
      <c r="AA468" s="156" t="s">
        <v>2</v>
      </c>
      <c r="AB468" s="428" t="s">
        <v>765</v>
      </c>
      <c r="AC468" s="303"/>
      <c r="AD468" s="303"/>
      <c r="AE468" s="429" t="s">
        <v>72</v>
      </c>
      <c r="AF468" s="191"/>
      <c r="AG468" s="372"/>
      <c r="AH468" s="373"/>
      <c r="AI468" s="412">
        <f>IF(AI458=0,99,IF(AND(AA468="☑",AA469="☑"),99,IF(AND(AA468="□",AA469="□"),99,IF(AA468="☑",1,3))))</f>
        <v>99</v>
      </c>
      <c r="AJ468" s="1350"/>
      <c r="AK468" s="156" t="s">
        <v>2</v>
      </c>
      <c r="AL468" s="428" t="s">
        <v>765</v>
      </c>
      <c r="AM468" s="303"/>
      <c r="AN468" s="303"/>
      <c r="AO468" s="429" t="s">
        <v>72</v>
      </c>
      <c r="AP468" s="191"/>
      <c r="AQ468" s="372"/>
      <c r="AR468" s="373"/>
      <c r="AS468" s="412">
        <f>IF(AS458=0,99,IF(AND(AK468="☑",AK469="☑"),99,IF(AND(AK468="□",AK469="□"),99,IF(AK468="☑",1,3))))</f>
        <v>99</v>
      </c>
      <c r="AT468" s="1032"/>
      <c r="AU468" s="1032"/>
      <c r="AV468" s="1032"/>
      <c r="AW468" s="1216"/>
      <c r="AX468" s="1215"/>
    </row>
    <row r="469" spans="1:50" ht="19.5" customHeight="1" x14ac:dyDescent="0.4">
      <c r="A469" s="1479"/>
      <c r="B469" s="1269"/>
      <c r="C469" s="992"/>
      <c r="D469" s="992"/>
      <c r="E469" s="992"/>
      <c r="F469" s="992"/>
      <c r="G469" s="992"/>
      <c r="H469" s="992"/>
      <c r="I469" s="992"/>
      <c r="J469" s="156" t="s">
        <v>3</v>
      </c>
      <c r="K469" s="428" t="s">
        <v>734</v>
      </c>
      <c r="L469" s="303"/>
      <c r="M469" s="303"/>
      <c r="N469" s="494" t="s">
        <v>759</v>
      </c>
      <c r="O469" s="148"/>
      <c r="P469" s="372"/>
      <c r="Q469" s="373"/>
      <c r="R469" s="775"/>
      <c r="S469" s="1366"/>
      <c r="T469" s="993"/>
      <c r="U469" s="993"/>
      <c r="V469" s="993"/>
      <c r="W469" s="993"/>
      <c r="X469" s="993"/>
      <c r="Y469" s="993"/>
      <c r="Z469" s="993"/>
      <c r="AA469" s="156" t="s">
        <v>3</v>
      </c>
      <c r="AB469" s="428" t="s">
        <v>766</v>
      </c>
      <c r="AC469" s="303"/>
      <c r="AD469" s="303"/>
      <c r="AE469" s="494" t="s">
        <v>836</v>
      </c>
      <c r="AF469" s="148"/>
      <c r="AG469" s="372"/>
      <c r="AH469" s="373"/>
      <c r="AI469" s="774"/>
      <c r="AJ469" s="1350"/>
      <c r="AK469" s="156" t="s">
        <v>3</v>
      </c>
      <c r="AL469" s="428" t="s">
        <v>766</v>
      </c>
      <c r="AM469" s="303"/>
      <c r="AN469" s="303"/>
      <c r="AO469" s="494" t="s">
        <v>166</v>
      </c>
      <c r="AP469" s="148"/>
      <c r="AQ469" s="372"/>
      <c r="AR469" s="373"/>
      <c r="AS469" s="774"/>
      <c r="AT469" s="1032"/>
      <c r="AU469" s="1032"/>
      <c r="AV469" s="1032"/>
      <c r="AW469" s="1216"/>
      <c r="AX469" s="1215"/>
    </row>
    <row r="470" spans="1:50" ht="12.95" customHeight="1" x14ac:dyDescent="0.4">
      <c r="A470" s="1479"/>
      <c r="B470" s="1269"/>
      <c r="C470" s="992"/>
      <c r="D470" s="992"/>
      <c r="E470" s="992"/>
      <c r="F470" s="992"/>
      <c r="G470" s="992"/>
      <c r="H470" s="992"/>
      <c r="I470" s="992"/>
      <c r="J470" s="370"/>
      <c r="K470" s="428"/>
      <c r="L470" s="303"/>
      <c r="M470" s="303"/>
      <c r="N470" s="148"/>
      <c r="O470" s="304"/>
      <c r="P470" s="372"/>
      <c r="Q470" s="373"/>
      <c r="R470" s="775"/>
      <c r="S470" s="1366"/>
      <c r="T470" s="993"/>
      <c r="U470" s="993"/>
      <c r="V470" s="993"/>
      <c r="W470" s="993"/>
      <c r="X470" s="993"/>
      <c r="Y470" s="993"/>
      <c r="Z470" s="993"/>
      <c r="AA470" s="370"/>
      <c r="AB470" s="428"/>
      <c r="AC470" s="303"/>
      <c r="AD470" s="303"/>
      <c r="AE470" s="148"/>
      <c r="AF470" s="304"/>
      <c r="AG470" s="372"/>
      <c r="AH470" s="373"/>
      <c r="AI470" s="774"/>
      <c r="AJ470" s="1350"/>
      <c r="AK470" s="376"/>
      <c r="AL470" s="428"/>
      <c r="AM470" s="303"/>
      <c r="AN470" s="303"/>
      <c r="AO470" s="148"/>
      <c r="AP470" s="304"/>
      <c r="AQ470" s="372"/>
      <c r="AR470" s="373"/>
      <c r="AS470" s="774"/>
      <c r="AT470" s="1032"/>
      <c r="AU470" s="1032"/>
      <c r="AV470" s="1032"/>
      <c r="AW470" s="1216"/>
      <c r="AX470" s="1215"/>
    </row>
    <row r="471" spans="1:50" ht="19.5" customHeight="1" x14ac:dyDescent="0.3">
      <c r="A471" s="1479"/>
      <c r="B471" s="1269"/>
      <c r="C471" s="992"/>
      <c r="D471" s="992"/>
      <c r="E471" s="992"/>
      <c r="F471" s="992"/>
      <c r="G471" s="992"/>
      <c r="H471" s="992"/>
      <c r="I471" s="992"/>
      <c r="J471" s="301" t="s">
        <v>73</v>
      </c>
      <c r="K471" s="646"/>
      <c r="L471" s="302"/>
      <c r="M471" s="303"/>
      <c r="N471" s="148"/>
      <c r="O471" s="304"/>
      <c r="P471" s="304"/>
      <c r="Q471" s="305" t="str">
        <f>IF(ISNUMBER(Q472),"","必要項目が正しく選択されていません")</f>
        <v/>
      </c>
      <c r="R471" s="775"/>
      <c r="S471" s="1366"/>
      <c r="T471" s="993"/>
      <c r="U471" s="993"/>
      <c r="V471" s="993"/>
      <c r="W471" s="993"/>
      <c r="X471" s="993"/>
      <c r="Y471" s="993"/>
      <c r="Z471" s="993"/>
      <c r="AA471" s="301" t="s">
        <v>204</v>
      </c>
      <c r="AB471" s="646"/>
      <c r="AC471" s="302"/>
      <c r="AD471" s="303"/>
      <c r="AE471" s="148"/>
      <c r="AF471" s="304"/>
      <c r="AG471" s="304"/>
      <c r="AH471" s="305" t="str">
        <f>IF(ISNUMBER(AH472),"","必要項目が正しく選択されていません")</f>
        <v/>
      </c>
      <c r="AI471" s="774"/>
      <c r="AJ471" s="1350"/>
      <c r="AK471" s="148" t="s">
        <v>73</v>
      </c>
      <c r="AL471" s="646"/>
      <c r="AM471" s="302"/>
      <c r="AN471" s="303"/>
      <c r="AO471" s="148"/>
      <c r="AP471" s="304"/>
      <c r="AQ471" s="304"/>
      <c r="AR471" s="305" t="str">
        <f>IF(ISNUMBER(AR472),"","必要項目が正しく選択されていません")</f>
        <v/>
      </c>
      <c r="AS471" s="774"/>
      <c r="AT471" s="1032"/>
      <c r="AU471" s="1032"/>
      <c r="AV471" s="1032"/>
      <c r="AW471" s="1216"/>
      <c r="AX471" s="1215"/>
    </row>
    <row r="472" spans="1:50" ht="40.5" customHeight="1" x14ac:dyDescent="0.25">
      <c r="A472" s="1479"/>
      <c r="B472" s="1269"/>
      <c r="C472" s="992"/>
      <c r="D472" s="992"/>
      <c r="E472" s="992"/>
      <c r="F472" s="992"/>
      <c r="G472" s="992"/>
      <c r="H472" s="992"/>
      <c r="I472" s="992"/>
      <c r="J472" s="370"/>
      <c r="K472" s="1020"/>
      <c r="L472" s="1020"/>
      <c r="M472" s="1020"/>
      <c r="N472" s="1020"/>
      <c r="O472" s="1020"/>
      <c r="P472" s="304"/>
      <c r="Q472" s="445">
        <f>IF(J456="☑",1,IF(AND(R458=11,OR(R465=99,R468=99)),"error",IF(AND(R458=11,R465=1,R468=1),3,IF(AND(R458=11,R465=1,R468=2),2,IF(AND(R458=11,R465=2,R468=1),2,IF(AND(R458=11,R465=2,R468=2),2,1))))))</f>
        <v>1</v>
      </c>
      <c r="R472" s="775"/>
      <c r="S472" s="1366"/>
      <c r="T472" s="993"/>
      <c r="U472" s="993"/>
      <c r="V472" s="993"/>
      <c r="W472" s="993"/>
      <c r="X472" s="993"/>
      <c r="Y472" s="993"/>
      <c r="Z472" s="993"/>
      <c r="AA472" s="370"/>
      <c r="AB472" s="1020"/>
      <c r="AC472" s="1020"/>
      <c r="AD472" s="1020"/>
      <c r="AE472" s="1020"/>
      <c r="AF472" s="1020"/>
      <c r="AG472" s="304"/>
      <c r="AH472" s="309">
        <f>IF(AA455="☑",Q472,IF(AA456="☑",1,IF(AND(AI458=11,OR(AI465=99,AI468=99)),"error",IF(AND(AI458=11,AI465=1,AI468=1),3,IF(AND(AI458=11,AI465=1,AI468=2),2,IF(AND(AI458=11,AI465=2,AI468=1),2,IF(AND(AI458=11,AI465=2,AI468=2),2,1)))))))</f>
        <v>1</v>
      </c>
      <c r="AI472" s="774"/>
      <c r="AJ472" s="1350"/>
      <c r="AK472" s="376"/>
      <c r="AL472" s="1020"/>
      <c r="AM472" s="1020"/>
      <c r="AN472" s="1020"/>
      <c r="AO472" s="1020"/>
      <c r="AP472" s="1020"/>
      <c r="AQ472" s="304"/>
      <c r="AR472" s="445">
        <f>IF(AK455="☑",Q472,IF(AN455="☑",AH472,IF(AK456="☑",1,IF(AND(AS458=11,OR(AS465=99,AS468=99)),"error",IF(AND(AS458=11,AS465=1,AS468=1),3,IF(AND(AS458=11,AS465=1,AS468=2),2,IF(AND(AS458=11,AS465=2,AS468=1),2,IF(AND(AS458=11,AS465=2,AS468=2),2,1))))))))</f>
        <v>1</v>
      </c>
      <c r="AS472" s="774"/>
      <c r="AT472" s="1032"/>
      <c r="AU472" s="1032"/>
      <c r="AV472" s="1032"/>
      <c r="AW472" s="780"/>
      <c r="AX472" s="781"/>
    </row>
    <row r="473" spans="1:50" ht="16.5" customHeight="1" x14ac:dyDescent="0.15">
      <c r="A473" s="1479"/>
      <c r="B473" s="1270"/>
      <c r="C473" s="782"/>
      <c r="D473" s="782"/>
      <c r="E473" s="782"/>
      <c r="F473" s="782"/>
      <c r="G473" s="782"/>
      <c r="H473" s="782"/>
      <c r="I473" s="782"/>
      <c r="J473" s="617"/>
      <c r="K473" s="754"/>
      <c r="L473" s="755"/>
      <c r="M473" s="755"/>
      <c r="N473" s="500"/>
      <c r="O473" s="500"/>
      <c r="P473" s="500"/>
      <c r="Q473" s="313" t="s">
        <v>97</v>
      </c>
      <c r="R473" s="775"/>
      <c r="S473" s="1367"/>
      <c r="T473" s="783"/>
      <c r="U473" s="783"/>
      <c r="V473" s="783"/>
      <c r="W473" s="783"/>
      <c r="X473" s="783"/>
      <c r="Y473" s="783"/>
      <c r="Z473" s="783"/>
      <c r="AA473" s="617"/>
      <c r="AB473" s="754"/>
      <c r="AC473" s="755"/>
      <c r="AD473" s="755"/>
      <c r="AE473" s="500"/>
      <c r="AF473" s="500"/>
      <c r="AG473" s="500"/>
      <c r="AH473" s="317" t="s">
        <v>97</v>
      </c>
      <c r="AI473" s="774"/>
      <c r="AJ473" s="1351"/>
      <c r="AK473" s="602"/>
      <c r="AL473" s="754"/>
      <c r="AM473" s="755"/>
      <c r="AN473" s="755"/>
      <c r="AO473" s="500"/>
      <c r="AP473" s="500"/>
      <c r="AQ473" s="500"/>
      <c r="AR473" s="313" t="s">
        <v>97</v>
      </c>
      <c r="AS473" s="774"/>
      <c r="AT473" s="1033"/>
      <c r="AU473" s="1033"/>
      <c r="AV473" s="1033"/>
      <c r="AW473" s="635"/>
      <c r="AX473" s="636"/>
    </row>
    <row r="474" spans="1:50" ht="29.25" customHeight="1" x14ac:dyDescent="0.15">
      <c r="A474" s="1479"/>
      <c r="B474" s="1275" t="s">
        <v>741</v>
      </c>
      <c r="C474" s="1292" t="s">
        <v>803</v>
      </c>
      <c r="D474" s="1442"/>
      <c r="E474" s="1442"/>
      <c r="F474" s="1442"/>
      <c r="G474" s="1442"/>
      <c r="H474" s="1442"/>
      <c r="I474" s="1443"/>
      <c r="J474" s="796" t="str">
        <f>IF(G246="□"," □　非選択"," ■　選択中")</f>
        <v xml:space="preserve"> □　非選択</v>
      </c>
      <c r="K474" s="670"/>
      <c r="L474" s="507"/>
      <c r="M474" s="507"/>
      <c r="N474" s="507"/>
      <c r="O474" s="507"/>
      <c r="P474" s="507"/>
      <c r="Q474" s="582"/>
      <c r="R474" s="671"/>
      <c r="S474" s="1286" t="s">
        <v>772</v>
      </c>
      <c r="T474" s="1289" t="s">
        <v>803</v>
      </c>
      <c r="U474" s="1439"/>
      <c r="V474" s="1439"/>
      <c r="W474" s="1439"/>
      <c r="X474" s="1439"/>
      <c r="Y474" s="1439"/>
      <c r="Z474" s="1440"/>
      <c r="AA474" s="164" t="s">
        <v>2</v>
      </c>
      <c r="AB474" s="586" t="s">
        <v>167</v>
      </c>
      <c r="AC474" s="326"/>
      <c r="AD474" s="326"/>
      <c r="AE474" s="326"/>
      <c r="AF474" s="326"/>
      <c r="AG474" s="326"/>
      <c r="AH474" s="609"/>
      <c r="AI474" s="672"/>
      <c r="AJ474" s="1064" t="s">
        <v>741</v>
      </c>
      <c r="AK474" s="173" t="s">
        <v>3</v>
      </c>
      <c r="AL474" s="808" t="s">
        <v>167</v>
      </c>
      <c r="AM474" s="322"/>
      <c r="AN474" s="174" t="s">
        <v>2</v>
      </c>
      <c r="AO474" s="809" t="s">
        <v>190</v>
      </c>
      <c r="AP474" s="507"/>
      <c r="AQ474" s="507"/>
      <c r="AR474" s="582"/>
      <c r="AS474" s="672"/>
      <c r="AT474" s="810"/>
      <c r="AU474" s="810"/>
      <c r="AV474" s="811"/>
      <c r="AW474" s="812"/>
      <c r="AX474" s="813"/>
    </row>
    <row r="475" spans="1:50" ht="29.25" customHeight="1" x14ac:dyDescent="0.4">
      <c r="A475" s="1479"/>
      <c r="B475" s="1269"/>
      <c r="C475" s="1305"/>
      <c r="D475" s="1305"/>
      <c r="E475" s="1305"/>
      <c r="F475" s="1305"/>
      <c r="G475" s="1305"/>
      <c r="H475" s="1305"/>
      <c r="I475" s="1306"/>
      <c r="J475" s="161" t="s">
        <v>3</v>
      </c>
      <c r="K475" s="640" t="str">
        <f>IF(K13="銀の認定【新規】","取組無し、または添付資料無し（初回のみ　※添付資料ない場合は採点対象外）","取組無し")</f>
        <v>取組無し</v>
      </c>
      <c r="L475" s="641"/>
      <c r="M475" s="662"/>
      <c r="N475" s="134"/>
      <c r="O475" s="134"/>
      <c r="P475" s="134"/>
      <c r="Q475" s="773"/>
      <c r="R475" s="775"/>
      <c r="S475" s="1366"/>
      <c r="T475" s="1370"/>
      <c r="U475" s="1370"/>
      <c r="V475" s="1370"/>
      <c r="W475" s="1370"/>
      <c r="X475" s="1370"/>
      <c r="Y475" s="1370"/>
      <c r="Z475" s="1371"/>
      <c r="AA475" s="161" t="s">
        <v>3</v>
      </c>
      <c r="AB475" s="640" t="str">
        <f>IF(K13="銀の認定【新規】","取組無し、または添付資料無し（初回のみ　※添付資料ない場合は採点対象外）","取組無し")</f>
        <v>取組無し</v>
      </c>
      <c r="AC475" s="641"/>
      <c r="AD475" s="662"/>
      <c r="AE475" s="134"/>
      <c r="AF475" s="134"/>
      <c r="AG475" s="134"/>
      <c r="AH475" s="773"/>
      <c r="AI475" s="774"/>
      <c r="AJ475" s="1350"/>
      <c r="AK475" s="171" t="s">
        <v>3</v>
      </c>
      <c r="AL475" s="644" t="str">
        <f>IF(K13="銀の認定【新規】","取組無し、または添付資料無し（初回のみ　※添付資料ない場合は採点対象外）","取組無し")</f>
        <v>取組無し</v>
      </c>
      <c r="AM475" s="641"/>
      <c r="AN475" s="662"/>
      <c r="AO475" s="134"/>
      <c r="AP475" s="134"/>
      <c r="AQ475" s="134"/>
      <c r="AR475" s="773"/>
      <c r="AS475" s="774"/>
      <c r="AT475" s="1032" t="str">
        <f>IF(G246="□","-",Q489)</f>
        <v>-</v>
      </c>
      <c r="AU475" s="1032" t="str">
        <f>IF(S19="□","",IF(G246="□","-",AH489))</f>
        <v/>
      </c>
      <c r="AV475" s="1032" t="str">
        <f>IF(AJ19="□","",IF(G246="□","-",AR489))</f>
        <v/>
      </c>
      <c r="AW475" s="1238" t="s">
        <v>368</v>
      </c>
      <c r="AX475" s="1239"/>
    </row>
    <row r="476" spans="1:50" ht="19.5" customHeight="1" x14ac:dyDescent="0.4">
      <c r="A476" s="1479"/>
      <c r="B476" s="1269"/>
      <c r="C476" s="1305"/>
      <c r="D476" s="1305"/>
      <c r="E476" s="1305"/>
      <c r="F476" s="1305"/>
      <c r="G476" s="1305"/>
      <c r="H476" s="1305"/>
      <c r="I476" s="1306"/>
      <c r="J476" s="1076" t="s">
        <v>71</v>
      </c>
      <c r="K476" s="1056"/>
      <c r="L476" s="1056"/>
      <c r="N476" s="372"/>
      <c r="O476" s="372"/>
      <c r="P476" s="372"/>
      <c r="Q476" s="373"/>
      <c r="R476" s="775"/>
      <c r="S476" s="1366"/>
      <c r="T476" s="1370"/>
      <c r="U476" s="1370"/>
      <c r="V476" s="1370"/>
      <c r="W476" s="1370"/>
      <c r="X476" s="1370"/>
      <c r="Y476" s="1370"/>
      <c r="Z476" s="1371"/>
      <c r="AA476" s="1076" t="s">
        <v>71</v>
      </c>
      <c r="AB476" s="1056"/>
      <c r="AC476" s="1056"/>
      <c r="AD476" s="48"/>
      <c r="AE476" s="372"/>
      <c r="AF476" s="372"/>
      <c r="AG476" s="372"/>
      <c r="AH476" s="373"/>
      <c r="AI476" s="774"/>
      <c r="AJ476" s="1350"/>
      <c r="AK476" s="1056" t="s">
        <v>71</v>
      </c>
      <c r="AL476" s="1056"/>
      <c r="AM476" s="1056"/>
      <c r="AN476" s="48"/>
      <c r="AO476" s="372"/>
      <c r="AP476" s="372"/>
      <c r="AQ476" s="372"/>
      <c r="AR476" s="373"/>
      <c r="AS476" s="774"/>
      <c r="AT476" s="1032"/>
      <c r="AU476" s="1032"/>
      <c r="AV476" s="1032"/>
      <c r="AW476" s="1220"/>
      <c r="AX476" s="1221"/>
    </row>
    <row r="477" spans="1:50" ht="19.5" customHeight="1" x14ac:dyDescent="0.4">
      <c r="A477" s="1479"/>
      <c r="B477" s="1269"/>
      <c r="C477" s="1305"/>
      <c r="D477" s="1305"/>
      <c r="E477" s="1305"/>
      <c r="F477" s="1305"/>
      <c r="G477" s="1305"/>
      <c r="H477" s="1305"/>
      <c r="I477" s="1306"/>
      <c r="J477" s="156" t="s">
        <v>3</v>
      </c>
      <c r="K477" s="388" t="s">
        <v>838</v>
      </c>
      <c r="L477" s="277"/>
      <c r="N477" s="372"/>
      <c r="O477" s="372"/>
      <c r="P477" s="372"/>
      <c r="Q477" s="776"/>
      <c r="R477" s="383">
        <f>IF(J477="☑",11,0)</f>
        <v>0</v>
      </c>
      <c r="S477" s="1366"/>
      <c r="T477" s="1370"/>
      <c r="U477" s="1370"/>
      <c r="V477" s="1370"/>
      <c r="W477" s="1370"/>
      <c r="X477" s="1370"/>
      <c r="Y477" s="1370"/>
      <c r="Z477" s="1371"/>
      <c r="AA477" s="156" t="s">
        <v>3</v>
      </c>
      <c r="AB477" s="388" t="s">
        <v>838</v>
      </c>
      <c r="AC477" s="277"/>
      <c r="AD477" s="48"/>
      <c r="AE477" s="372"/>
      <c r="AF477" s="372"/>
      <c r="AG477" s="372"/>
      <c r="AH477" s="776"/>
      <c r="AI477" s="383">
        <f>IF(AA477="☑",11,0)</f>
        <v>0</v>
      </c>
      <c r="AJ477" s="1350"/>
      <c r="AK477" s="202" t="s">
        <v>3</v>
      </c>
      <c r="AL477" s="999" t="s">
        <v>838</v>
      </c>
      <c r="AM477" s="277"/>
      <c r="AN477" s="48"/>
      <c r="AO477" s="372"/>
      <c r="AP477" s="372"/>
      <c r="AQ477" s="372"/>
      <c r="AR477" s="776"/>
      <c r="AS477" s="383">
        <f>IF(AK477="☑",11,0)</f>
        <v>0</v>
      </c>
      <c r="AT477" s="1032"/>
      <c r="AU477" s="1032"/>
      <c r="AV477" s="1032"/>
      <c r="AW477" s="1222"/>
      <c r="AX477" s="1223"/>
    </row>
    <row r="478" spans="1:50" ht="19.5" customHeight="1" x14ac:dyDescent="0.4">
      <c r="A478" s="1479"/>
      <c r="B478" s="1269"/>
      <c r="C478" s="1305"/>
      <c r="D478" s="1305"/>
      <c r="E478" s="1305"/>
      <c r="F478" s="1305"/>
      <c r="G478" s="1305"/>
      <c r="H478" s="1305"/>
      <c r="I478" s="1306"/>
      <c r="J478" s="778"/>
      <c r="K478" s="385" t="s">
        <v>96</v>
      </c>
      <c r="L478" s="277"/>
      <c r="N478" s="372"/>
      <c r="O478" s="475"/>
      <c r="P478" s="372"/>
      <c r="Q478" s="373"/>
      <c r="R478" s="663"/>
      <c r="S478" s="1366"/>
      <c r="T478" s="1370"/>
      <c r="U478" s="1370"/>
      <c r="V478" s="1370"/>
      <c r="W478" s="1370"/>
      <c r="X478" s="1370"/>
      <c r="Y478" s="1370"/>
      <c r="Z478" s="1371"/>
      <c r="AA478" s="778"/>
      <c r="AB478" s="474" t="s">
        <v>96</v>
      </c>
      <c r="AC478" s="277"/>
      <c r="AD478" s="48"/>
      <c r="AE478" s="372"/>
      <c r="AF478" s="475"/>
      <c r="AG478" s="372"/>
      <c r="AH478" s="373"/>
      <c r="AI478" s="663"/>
      <c r="AJ478" s="1350"/>
      <c r="AK478" s="989"/>
      <c r="AL478" s="474" t="s">
        <v>96</v>
      </c>
      <c r="AM478" s="277"/>
      <c r="AN478" s="48"/>
      <c r="AO478" s="372"/>
      <c r="AP478" s="475"/>
      <c r="AQ478" s="372"/>
      <c r="AR478" s="373"/>
      <c r="AS478" s="663"/>
      <c r="AT478" s="1032"/>
      <c r="AU478" s="1032"/>
      <c r="AV478" s="1032"/>
      <c r="AW478" s="1222"/>
      <c r="AX478" s="1223"/>
    </row>
    <row r="479" spans="1:50" ht="19.5" customHeight="1" x14ac:dyDescent="0.4">
      <c r="A479" s="1479"/>
      <c r="B479" s="1269"/>
      <c r="C479" s="422"/>
      <c r="D479" s="422"/>
      <c r="E479" s="422"/>
      <c r="F479" s="422"/>
      <c r="G479" s="422"/>
      <c r="H479" s="422"/>
      <c r="I479" s="479"/>
      <c r="J479" s="778"/>
      <c r="K479" s="202" t="s">
        <v>3</v>
      </c>
      <c r="L479" s="409" t="s">
        <v>762</v>
      </c>
      <c r="M479" s="372"/>
      <c r="N479" s="372"/>
      <c r="O479" s="372"/>
      <c r="P479" s="372"/>
      <c r="Q479" s="373"/>
      <c r="R479" s="663"/>
      <c r="S479" s="1366"/>
      <c r="T479" s="426"/>
      <c r="U479" s="426"/>
      <c r="V479" s="426"/>
      <c r="W479" s="426"/>
      <c r="X479" s="426"/>
      <c r="Y479" s="426"/>
      <c r="Z479" s="480"/>
      <c r="AA479" s="778"/>
      <c r="AB479" s="202" t="s">
        <v>3</v>
      </c>
      <c r="AC479" s="409" t="s">
        <v>762</v>
      </c>
      <c r="AD479" s="372"/>
      <c r="AE479" s="372"/>
      <c r="AF479" s="372"/>
      <c r="AG479" s="372"/>
      <c r="AH479" s="373"/>
      <c r="AI479" s="663"/>
      <c r="AJ479" s="1350"/>
      <c r="AK479" s="989"/>
      <c r="AL479" s="202" t="s">
        <v>3</v>
      </c>
      <c r="AM479" s="409" t="s">
        <v>762</v>
      </c>
      <c r="AN479" s="372"/>
      <c r="AO479" s="372"/>
      <c r="AP479" s="372"/>
      <c r="AQ479" s="372"/>
      <c r="AR479" s="373"/>
      <c r="AS479" s="663"/>
      <c r="AT479" s="1032"/>
      <c r="AU479" s="1032"/>
      <c r="AV479" s="1032"/>
      <c r="AW479" s="1222"/>
      <c r="AX479" s="1223"/>
    </row>
    <row r="480" spans="1:50" ht="19.5" customHeight="1" x14ac:dyDescent="0.4">
      <c r="A480" s="1479"/>
      <c r="B480" s="1269"/>
      <c r="C480" s="436"/>
      <c r="D480" s="422"/>
      <c r="E480" s="422"/>
      <c r="F480" s="422"/>
      <c r="G480" s="422"/>
      <c r="H480" s="422"/>
      <c r="I480" s="422"/>
      <c r="J480" s="778"/>
      <c r="K480" s="202" t="s">
        <v>3</v>
      </c>
      <c r="L480" s="397" t="s">
        <v>92</v>
      </c>
      <c r="M480" s="483"/>
      <c r="N480" s="1243"/>
      <c r="O480" s="1244"/>
      <c r="P480" s="372"/>
      <c r="Q480" s="779"/>
      <c r="R480" s="491"/>
      <c r="S480" s="1366"/>
      <c r="T480" s="438"/>
      <c r="U480" s="420"/>
      <c r="V480" s="420"/>
      <c r="W480" s="420"/>
      <c r="X480" s="420"/>
      <c r="Y480" s="420"/>
      <c r="Z480" s="426"/>
      <c r="AA480" s="778"/>
      <c r="AB480" s="202" t="s">
        <v>3</v>
      </c>
      <c r="AC480" s="397" t="s">
        <v>92</v>
      </c>
      <c r="AD480" s="483"/>
      <c r="AE480" s="1243"/>
      <c r="AF480" s="1244"/>
      <c r="AG480" s="372"/>
      <c r="AH480" s="779"/>
      <c r="AI480" s="491"/>
      <c r="AJ480" s="1350"/>
      <c r="AK480" s="989"/>
      <c r="AL480" s="202" t="s">
        <v>3</v>
      </c>
      <c r="AM480" s="397" t="s">
        <v>92</v>
      </c>
      <c r="AN480" s="483"/>
      <c r="AO480" s="1243"/>
      <c r="AP480" s="1244"/>
      <c r="AQ480" s="372"/>
      <c r="AR480" s="779"/>
      <c r="AS480" s="491"/>
      <c r="AT480" s="1032"/>
      <c r="AU480" s="1032"/>
      <c r="AV480" s="1032"/>
      <c r="AW480" s="1216"/>
      <c r="AX480" s="1215"/>
    </row>
    <row r="481" spans="1:50" ht="19.5" customHeight="1" x14ac:dyDescent="0.15">
      <c r="A481" s="1479"/>
      <c r="B481" s="1269"/>
      <c r="C481" s="992"/>
      <c r="D481" s="1039" t="s">
        <v>162</v>
      </c>
      <c r="E481" s="1040"/>
      <c r="F481" s="1040"/>
      <c r="G481" s="1040"/>
      <c r="H481" s="1041"/>
      <c r="I481" s="992"/>
      <c r="J481" s="439" t="s">
        <v>68</v>
      </c>
      <c r="K481" s="148"/>
      <c r="L481" s="398"/>
      <c r="M481" s="398"/>
      <c r="N481" s="148"/>
      <c r="O481" s="372"/>
      <c r="P481" s="517"/>
      <c r="Q481" s="373"/>
      <c r="R481" s="412"/>
      <c r="S481" s="1366"/>
      <c r="T481" s="993"/>
      <c r="U481" s="1039" t="s">
        <v>162</v>
      </c>
      <c r="V481" s="1040"/>
      <c r="W481" s="1040"/>
      <c r="X481" s="1040"/>
      <c r="Y481" s="1041"/>
      <c r="Z481" s="993"/>
      <c r="AA481" s="439" t="s">
        <v>68</v>
      </c>
      <c r="AB481" s="148"/>
      <c r="AC481" s="398"/>
      <c r="AD481" s="398"/>
      <c r="AE481" s="148"/>
      <c r="AF481" s="372"/>
      <c r="AG481" s="517"/>
      <c r="AH481" s="373"/>
      <c r="AI481" s="412"/>
      <c r="AJ481" s="1350"/>
      <c r="AK481" s="441" t="s">
        <v>68</v>
      </c>
      <c r="AL481" s="148"/>
      <c r="AM481" s="398"/>
      <c r="AN481" s="398"/>
      <c r="AO481" s="148"/>
      <c r="AP481" s="372"/>
      <c r="AQ481" s="517"/>
      <c r="AR481" s="373"/>
      <c r="AS481" s="412"/>
      <c r="AT481" s="1032"/>
      <c r="AU481" s="1032"/>
      <c r="AV481" s="1032"/>
      <c r="AW481" s="1216"/>
      <c r="AX481" s="1215"/>
    </row>
    <row r="482" spans="1:50" ht="19.5" customHeight="1" x14ac:dyDescent="0.4">
      <c r="A482" s="1479"/>
      <c r="B482" s="1269"/>
      <c r="C482" s="992"/>
      <c r="D482" s="1042"/>
      <c r="E482" s="1043"/>
      <c r="F482" s="1043"/>
      <c r="G482" s="1043"/>
      <c r="H482" s="1044"/>
      <c r="I482" s="992"/>
      <c r="J482" s="156" t="s">
        <v>3</v>
      </c>
      <c r="K482" s="409" t="s">
        <v>66</v>
      </c>
      <c r="L482" s="410"/>
      <c r="M482" s="410"/>
      <c r="N482" s="372"/>
      <c r="O482" s="372"/>
      <c r="P482" s="46"/>
      <c r="Q482" s="373"/>
      <c r="R482" s="412">
        <f>IF(R477=0,99,IF(AND(J482="☑",J483="☑"),99,IF(AND(J482="□",J483="□"),99,IF(J482="☑",1,2))))</f>
        <v>99</v>
      </c>
      <c r="S482" s="1366"/>
      <c r="T482" s="993"/>
      <c r="U482" s="1042"/>
      <c r="V482" s="1043"/>
      <c r="W482" s="1043"/>
      <c r="X482" s="1043"/>
      <c r="Y482" s="1044"/>
      <c r="Z482" s="993"/>
      <c r="AA482" s="156" t="s">
        <v>2</v>
      </c>
      <c r="AB482" s="409" t="s">
        <v>66</v>
      </c>
      <c r="AC482" s="410"/>
      <c r="AD482" s="410"/>
      <c r="AE482" s="372"/>
      <c r="AF482" s="372"/>
      <c r="AG482" s="46"/>
      <c r="AH482" s="373"/>
      <c r="AI482" s="412">
        <f>IF(AI477=0,99,IF(AND(AA482="☑",AA483="☑"),99,IF(AND(AA482="□",AA483="□"),99,IF(AA482="☑",1,2))))</f>
        <v>99</v>
      </c>
      <c r="AJ482" s="1350"/>
      <c r="AK482" s="202" t="s">
        <v>2</v>
      </c>
      <c r="AL482" s="409" t="s">
        <v>66</v>
      </c>
      <c r="AM482" s="410"/>
      <c r="AN482" s="410"/>
      <c r="AO482" s="372"/>
      <c r="AP482" s="372"/>
      <c r="AQ482" s="46"/>
      <c r="AR482" s="373"/>
      <c r="AS482" s="412">
        <f>IF(AS477=0,99,IF(AND(AK482="☑",AK483="☑"),99,IF(AND(AK482="□",AK483="□"),99,IF(AK482="☑",1,2))))</f>
        <v>99</v>
      </c>
      <c r="AT482" s="1032"/>
      <c r="AU482" s="1032"/>
      <c r="AV482" s="1032"/>
      <c r="AW482" s="1216"/>
      <c r="AX482" s="1215"/>
    </row>
    <row r="483" spans="1:50" ht="19.5" customHeight="1" x14ac:dyDescent="0.4">
      <c r="A483" s="1479"/>
      <c r="B483" s="1269"/>
      <c r="C483" s="992"/>
      <c r="D483" s="1045" t="s">
        <v>157</v>
      </c>
      <c r="E483" s="1046"/>
      <c r="F483" s="1046"/>
      <c r="G483" s="1046"/>
      <c r="H483" s="1047"/>
      <c r="I483" s="992"/>
      <c r="J483" s="156" t="s">
        <v>3</v>
      </c>
      <c r="K483" s="397" t="s">
        <v>67</v>
      </c>
      <c r="L483" s="398"/>
      <c r="M483" s="398"/>
      <c r="N483" s="46"/>
      <c r="O483" s="372"/>
      <c r="P483" s="372"/>
      <c r="Q483" s="373"/>
      <c r="R483" s="491"/>
      <c r="S483" s="1366"/>
      <c r="T483" s="993"/>
      <c r="U483" s="1045" t="s">
        <v>157</v>
      </c>
      <c r="V483" s="1046"/>
      <c r="W483" s="1046"/>
      <c r="X483" s="1046"/>
      <c r="Y483" s="1047"/>
      <c r="Z483" s="993"/>
      <c r="AA483" s="156" t="s">
        <v>3</v>
      </c>
      <c r="AB483" s="397" t="s">
        <v>67</v>
      </c>
      <c r="AC483" s="398"/>
      <c r="AD483" s="398"/>
      <c r="AE483" s="46"/>
      <c r="AF483" s="372"/>
      <c r="AG483" s="372"/>
      <c r="AH483" s="373"/>
      <c r="AI483" s="491"/>
      <c r="AJ483" s="1350"/>
      <c r="AK483" s="202" t="s">
        <v>3</v>
      </c>
      <c r="AL483" s="397" t="s">
        <v>67</v>
      </c>
      <c r="AM483" s="398"/>
      <c r="AN483" s="398"/>
      <c r="AO483" s="46"/>
      <c r="AP483" s="372"/>
      <c r="AQ483" s="372"/>
      <c r="AR483" s="373"/>
      <c r="AS483" s="491"/>
      <c r="AT483" s="1032"/>
      <c r="AU483" s="1032"/>
      <c r="AV483" s="1032"/>
      <c r="AW483" s="1216"/>
      <c r="AX483" s="1215"/>
    </row>
    <row r="484" spans="1:50" ht="19.5" customHeight="1" x14ac:dyDescent="0.15">
      <c r="A484" s="1479"/>
      <c r="B484" s="1269"/>
      <c r="C484" s="992"/>
      <c r="D484" s="1048"/>
      <c r="E484" s="1049"/>
      <c r="F484" s="1049"/>
      <c r="G484" s="1049"/>
      <c r="H484" s="1050"/>
      <c r="I484" s="992"/>
      <c r="J484" s="439" t="s">
        <v>224</v>
      </c>
      <c r="K484" s="148"/>
      <c r="L484" s="377"/>
      <c r="M484" s="148"/>
      <c r="N484" s="372"/>
      <c r="O484" s="570"/>
      <c r="P484" s="372"/>
      <c r="Q484" s="373"/>
      <c r="R484" s="412"/>
      <c r="S484" s="1366"/>
      <c r="T484" s="993"/>
      <c r="U484" s="1048"/>
      <c r="V484" s="1049"/>
      <c r="W484" s="1049"/>
      <c r="X484" s="1049"/>
      <c r="Y484" s="1050"/>
      <c r="Z484" s="993"/>
      <c r="AA484" s="439" t="s">
        <v>224</v>
      </c>
      <c r="AB484" s="148"/>
      <c r="AC484" s="377"/>
      <c r="AD484" s="148"/>
      <c r="AE484" s="372"/>
      <c r="AF484" s="570" t="str">
        <f>IF(AF485="","",IFERROR(IF(DATEDIF(AF485,$K$14,"M")&lt;6,"レポート記入日から6ヵ月未満になっていませんか？",""),""))</f>
        <v/>
      </c>
      <c r="AG484" s="372"/>
      <c r="AH484" s="373"/>
      <c r="AI484" s="412"/>
      <c r="AJ484" s="1350"/>
      <c r="AK484" s="441" t="s">
        <v>224</v>
      </c>
      <c r="AL484" s="148"/>
      <c r="AM484" s="377"/>
      <c r="AN484" s="148"/>
      <c r="AO484" s="372"/>
      <c r="AP484" s="570" t="str">
        <f>IF(AP485="","",IFERROR(IF(DATEDIF(AP485,$K$14,"M")&lt;6,"レポート記入日から6ヵ月未満になっていませんか？",""),""))</f>
        <v/>
      </c>
      <c r="AQ484" s="372"/>
      <c r="AR484" s="373"/>
      <c r="AS484" s="412"/>
      <c r="AT484" s="1032"/>
      <c r="AU484" s="1032"/>
      <c r="AV484" s="1032"/>
      <c r="AW484" s="1216"/>
      <c r="AX484" s="1215"/>
    </row>
    <row r="485" spans="1:50" ht="19.5" customHeight="1" x14ac:dyDescent="0.4">
      <c r="A485" s="1479"/>
      <c r="B485" s="1269"/>
      <c r="C485" s="992"/>
      <c r="D485" s="1444" t="s">
        <v>158</v>
      </c>
      <c r="E485" s="1445"/>
      <c r="F485" s="1445"/>
      <c r="G485" s="1445"/>
      <c r="H485" s="1446"/>
      <c r="I485" s="992"/>
      <c r="J485" s="156" t="s">
        <v>3</v>
      </c>
      <c r="K485" s="428" t="s">
        <v>735</v>
      </c>
      <c r="L485" s="303"/>
      <c r="M485" s="303"/>
      <c r="N485" s="429" t="s">
        <v>72</v>
      </c>
      <c r="O485" s="191"/>
      <c r="P485" s="372"/>
      <c r="Q485" s="373"/>
      <c r="R485" s="412">
        <f>IF(R477=0,99,IF(AND(J485="☑",J486="☑"),99,IF(AND(J485="□",J486="□"),99,IF(J485="☑",1,3))))</f>
        <v>99</v>
      </c>
      <c r="S485" s="1366"/>
      <c r="T485" s="993"/>
      <c r="U485" s="1444" t="s">
        <v>158</v>
      </c>
      <c r="V485" s="1445"/>
      <c r="W485" s="1445"/>
      <c r="X485" s="1445"/>
      <c r="Y485" s="1446"/>
      <c r="Z485" s="993"/>
      <c r="AA485" s="156" t="s">
        <v>2</v>
      </c>
      <c r="AB485" s="428" t="s">
        <v>765</v>
      </c>
      <c r="AC485" s="303"/>
      <c r="AD485" s="303"/>
      <c r="AE485" s="429" t="s">
        <v>72</v>
      </c>
      <c r="AF485" s="191"/>
      <c r="AG485" s="372"/>
      <c r="AH485" s="373"/>
      <c r="AI485" s="412">
        <f>IF(AI477=0,99,IF(AND(AA485="☑",AA486="☑"),99,IF(AND(AA485="□",AA486="□"),99,IF(AA485="☑",1,3))))</f>
        <v>99</v>
      </c>
      <c r="AJ485" s="1350"/>
      <c r="AK485" s="202" t="s">
        <v>2</v>
      </c>
      <c r="AL485" s="428" t="s">
        <v>765</v>
      </c>
      <c r="AM485" s="303"/>
      <c r="AN485" s="303"/>
      <c r="AO485" s="429" t="s">
        <v>72</v>
      </c>
      <c r="AP485" s="191"/>
      <c r="AQ485" s="372"/>
      <c r="AR485" s="373"/>
      <c r="AS485" s="412">
        <f>IF(AS477=0,99,IF(AND(AK485="☑",AK486="☑"),99,IF(AND(AK485="□",AK486="□"),99,IF(AK485="☑",1,3))))</f>
        <v>99</v>
      </c>
      <c r="AT485" s="1032"/>
      <c r="AU485" s="1032"/>
      <c r="AV485" s="1032"/>
      <c r="AW485" s="1216"/>
      <c r="AX485" s="1215"/>
    </row>
    <row r="486" spans="1:50" ht="19.5" customHeight="1" x14ac:dyDescent="0.4">
      <c r="A486" s="1479"/>
      <c r="B486" s="1269"/>
      <c r="C486" s="992"/>
      <c r="D486" s="1447"/>
      <c r="E486" s="1448"/>
      <c r="F486" s="1448"/>
      <c r="G486" s="1448"/>
      <c r="H486" s="1449"/>
      <c r="I486" s="992"/>
      <c r="J486" s="156" t="s">
        <v>3</v>
      </c>
      <c r="K486" s="428" t="s">
        <v>734</v>
      </c>
      <c r="L486" s="303"/>
      <c r="M486" s="303"/>
      <c r="N486" s="494" t="s">
        <v>759</v>
      </c>
      <c r="O486" s="148"/>
      <c r="P486" s="372"/>
      <c r="Q486" s="373"/>
      <c r="R486" s="775"/>
      <c r="S486" s="1366"/>
      <c r="T486" s="993"/>
      <c r="U486" s="1447"/>
      <c r="V486" s="1448"/>
      <c r="W486" s="1448"/>
      <c r="X486" s="1448"/>
      <c r="Y486" s="1449"/>
      <c r="Z486" s="993"/>
      <c r="AA486" s="156" t="s">
        <v>3</v>
      </c>
      <c r="AB486" s="428" t="s">
        <v>766</v>
      </c>
      <c r="AC486" s="303"/>
      <c r="AD486" s="303"/>
      <c r="AE486" s="494" t="s">
        <v>833</v>
      </c>
      <c r="AF486" s="148"/>
      <c r="AG486" s="372"/>
      <c r="AH486" s="373"/>
      <c r="AI486" s="774"/>
      <c r="AJ486" s="1350"/>
      <c r="AK486" s="202" t="s">
        <v>3</v>
      </c>
      <c r="AL486" s="428" t="s">
        <v>766</v>
      </c>
      <c r="AM486" s="303"/>
      <c r="AN486" s="303"/>
      <c r="AO486" s="435" t="s">
        <v>166</v>
      </c>
      <c r="AP486" s="148"/>
      <c r="AQ486" s="372"/>
      <c r="AR486" s="373"/>
      <c r="AS486" s="774"/>
      <c r="AT486" s="1032"/>
      <c r="AU486" s="1032"/>
      <c r="AV486" s="1032"/>
      <c r="AW486" s="1216"/>
      <c r="AX486" s="1215"/>
    </row>
    <row r="487" spans="1:50" ht="12.95" customHeight="1" x14ac:dyDescent="0.4">
      <c r="A487" s="1479"/>
      <c r="B487" s="1269"/>
      <c r="C487" s="992"/>
      <c r="D487" s="992"/>
      <c r="E487" s="992"/>
      <c r="F487" s="992"/>
      <c r="G487" s="992"/>
      <c r="H487" s="992"/>
      <c r="I487" s="992"/>
      <c r="J487" s="370"/>
      <c r="K487" s="428"/>
      <c r="L487" s="303"/>
      <c r="M487" s="303"/>
      <c r="N487" s="148"/>
      <c r="O487" s="304"/>
      <c r="P487" s="372"/>
      <c r="Q487" s="373"/>
      <c r="R487" s="775"/>
      <c r="S487" s="1366"/>
      <c r="T487" s="993"/>
      <c r="U487" s="993"/>
      <c r="V487" s="993"/>
      <c r="W487" s="993"/>
      <c r="X487" s="993"/>
      <c r="Y487" s="993"/>
      <c r="Z487" s="993"/>
      <c r="AA487" s="370"/>
      <c r="AB487" s="428"/>
      <c r="AC487" s="303"/>
      <c r="AD487" s="303"/>
      <c r="AE487" s="148"/>
      <c r="AF487" s="304"/>
      <c r="AG487" s="372"/>
      <c r="AH487" s="373"/>
      <c r="AI487" s="774"/>
      <c r="AJ487" s="1350"/>
      <c r="AK487" s="376"/>
      <c r="AL487" s="428"/>
      <c r="AM487" s="303"/>
      <c r="AN487" s="303"/>
      <c r="AO487" s="148"/>
      <c r="AP487" s="304"/>
      <c r="AQ487" s="372"/>
      <c r="AR487" s="373"/>
      <c r="AS487" s="774"/>
      <c r="AT487" s="1032"/>
      <c r="AU487" s="1032"/>
      <c r="AV487" s="1032"/>
      <c r="AW487" s="1216"/>
      <c r="AX487" s="1215"/>
    </row>
    <row r="488" spans="1:50" ht="19.5" customHeight="1" x14ac:dyDescent="0.3">
      <c r="A488" s="1479"/>
      <c r="B488" s="1269"/>
      <c r="C488" s="992"/>
      <c r="D488" s="992"/>
      <c r="E488" s="992"/>
      <c r="F488" s="992"/>
      <c r="G488" s="992"/>
      <c r="H488" s="992"/>
      <c r="I488" s="992"/>
      <c r="J488" s="301" t="s">
        <v>73</v>
      </c>
      <c r="K488" s="646"/>
      <c r="L488" s="302"/>
      <c r="M488" s="303"/>
      <c r="N488" s="148"/>
      <c r="O488" s="304"/>
      <c r="P488" s="304"/>
      <c r="Q488" s="305" t="str">
        <f>IF(ISNUMBER(Q489),"","必要項目が正しく選択されていません")</f>
        <v/>
      </c>
      <c r="R488" s="775"/>
      <c r="S488" s="1366"/>
      <c r="T488" s="993"/>
      <c r="U488" s="993"/>
      <c r="V488" s="993"/>
      <c r="W488" s="993"/>
      <c r="X488" s="993"/>
      <c r="Y488" s="993"/>
      <c r="Z488" s="993"/>
      <c r="AA488" s="301" t="s">
        <v>204</v>
      </c>
      <c r="AB488" s="646"/>
      <c r="AC488" s="302"/>
      <c r="AD488" s="303"/>
      <c r="AE488" s="148"/>
      <c r="AF488" s="304"/>
      <c r="AG488" s="304"/>
      <c r="AH488" s="305" t="str">
        <f>IF(ISNUMBER(AH489),"","必要項目が正しく選択されていません")</f>
        <v/>
      </c>
      <c r="AI488" s="774"/>
      <c r="AJ488" s="1350"/>
      <c r="AK488" s="148" t="s">
        <v>73</v>
      </c>
      <c r="AL488" s="646"/>
      <c r="AM488" s="302"/>
      <c r="AN488" s="303"/>
      <c r="AO488" s="148"/>
      <c r="AP488" s="304"/>
      <c r="AQ488" s="304"/>
      <c r="AR488" s="305" t="str">
        <f>IF(ISNUMBER(AR489),"","必要項目が正しく選択されていません")</f>
        <v/>
      </c>
      <c r="AS488" s="774"/>
      <c r="AT488" s="1032"/>
      <c r="AU488" s="1032"/>
      <c r="AV488" s="1032"/>
      <c r="AW488" s="1216"/>
      <c r="AX488" s="1215"/>
    </row>
    <row r="489" spans="1:50" ht="40.5" customHeight="1" x14ac:dyDescent="0.25">
      <c r="A489" s="1479"/>
      <c r="B489" s="1269"/>
      <c r="C489" s="992"/>
      <c r="D489" s="992"/>
      <c r="E489" s="992"/>
      <c r="F489" s="992"/>
      <c r="G489" s="992"/>
      <c r="H489" s="992"/>
      <c r="I489" s="992"/>
      <c r="J489" s="370"/>
      <c r="K489" s="1020"/>
      <c r="L489" s="1020"/>
      <c r="M489" s="1020"/>
      <c r="N489" s="1020"/>
      <c r="O489" s="1020"/>
      <c r="P489" s="304"/>
      <c r="Q489" s="445">
        <f>IF(J475="☑",1,IF(AND(R477=11,OR(R482=99,R485=99)),"error",IF(AND(R477=11,R482=1,R485=1),3,IF(AND(R477=11,R482=1,R485=2),2,IF(AND(R477=11,R482=2,R485=1),2,IF(AND(R477=11,R482=2,R485=2),2,1))))))</f>
        <v>1</v>
      </c>
      <c r="R489" s="775"/>
      <c r="S489" s="1366"/>
      <c r="T489" s="993"/>
      <c r="U489" s="993"/>
      <c r="V489" s="993"/>
      <c r="W489" s="993"/>
      <c r="X489" s="993"/>
      <c r="Y489" s="993"/>
      <c r="Z489" s="993"/>
      <c r="AA489" s="370"/>
      <c r="AB489" s="1020"/>
      <c r="AC489" s="1020"/>
      <c r="AD489" s="1020"/>
      <c r="AE489" s="1020"/>
      <c r="AF489" s="1020"/>
      <c r="AG489" s="304"/>
      <c r="AH489" s="309">
        <f>IF(AA474="☑",Q489,IF(AA475="☑",1,IF(AND(AI477=11,OR(AI482=99,AI485=99)),"error",IF(AND(AI477=11,AI482=1,AI485=1),3,IF(AND(AI477=11,AI482=1,AI485=2),2,IF(AND(AI477=11,AI482=2,AI485=1),2,IF(AND(AI477=11,AI482=2,AI485=2),2,1)))))))</f>
        <v>1</v>
      </c>
      <c r="AI489" s="774"/>
      <c r="AJ489" s="1350"/>
      <c r="AK489" s="376"/>
      <c r="AL489" s="1020"/>
      <c r="AM489" s="1020"/>
      <c r="AN489" s="1020"/>
      <c r="AO489" s="1020"/>
      <c r="AP489" s="1020"/>
      <c r="AQ489" s="304"/>
      <c r="AR489" s="445">
        <f>IF(AK474="☑",Q489,IF(AN474="☑",AH489,IF(AK475="☑",1,IF(AND(AS477=11,OR(AS482=99,AS485=99)),"error",IF(AND(AS477=11,AS482=1,AS485=1),3,IF(AND(AS477=11,AS482=1,AS485=2),2,IF(AND(AS477=11,AS482=2,AS485=1),2,IF(AND(AS477=11,AS482=2,AS485=2),2,1))))))))</f>
        <v>1</v>
      </c>
      <c r="AS489" s="774"/>
      <c r="AT489" s="1032"/>
      <c r="AU489" s="1032"/>
      <c r="AV489" s="1032"/>
      <c r="AW489" s="780"/>
      <c r="AX489" s="781"/>
    </row>
    <row r="490" spans="1:50" ht="16.5" customHeight="1" thickBot="1" x14ac:dyDescent="0.2">
      <c r="A490" s="1480"/>
      <c r="B490" s="1297"/>
      <c r="C490" s="798"/>
      <c r="D490" s="798"/>
      <c r="E490" s="798"/>
      <c r="F490" s="798"/>
      <c r="G490" s="798"/>
      <c r="H490" s="798"/>
      <c r="I490" s="798"/>
      <c r="J490" s="647"/>
      <c r="K490" s="648"/>
      <c r="L490" s="649"/>
      <c r="M490" s="649"/>
      <c r="N490" s="452"/>
      <c r="O490" s="452"/>
      <c r="P490" s="452"/>
      <c r="Q490" s="352" t="s">
        <v>97</v>
      </c>
      <c r="R490" s="799"/>
      <c r="S490" s="1377"/>
      <c r="T490" s="800"/>
      <c r="U490" s="800"/>
      <c r="V490" s="800"/>
      <c r="W490" s="800"/>
      <c r="X490" s="800"/>
      <c r="Y490" s="800"/>
      <c r="Z490" s="800"/>
      <c r="AA490" s="647"/>
      <c r="AB490" s="648"/>
      <c r="AC490" s="649"/>
      <c r="AD490" s="649"/>
      <c r="AE490" s="452"/>
      <c r="AF490" s="452"/>
      <c r="AG490" s="452"/>
      <c r="AH490" s="356" t="s">
        <v>97</v>
      </c>
      <c r="AI490" s="801"/>
      <c r="AJ490" s="1441"/>
      <c r="AK490" s="650"/>
      <c r="AL490" s="648"/>
      <c r="AM490" s="649"/>
      <c r="AN490" s="649"/>
      <c r="AO490" s="452"/>
      <c r="AP490" s="452"/>
      <c r="AQ490" s="452"/>
      <c r="AR490" s="352" t="s">
        <v>97</v>
      </c>
      <c r="AS490" s="801"/>
      <c r="AT490" s="1235"/>
      <c r="AU490" s="1235"/>
      <c r="AV490" s="1235"/>
      <c r="AW490" s="651"/>
      <c r="AX490" s="652"/>
    </row>
    <row r="491" spans="1:50" ht="29.25" customHeight="1" x14ac:dyDescent="0.15">
      <c r="A491" s="1481" t="s">
        <v>848</v>
      </c>
      <c r="B491" s="1268" t="s">
        <v>742</v>
      </c>
      <c r="C491" s="1090" t="s">
        <v>840</v>
      </c>
      <c r="D491" s="1303"/>
      <c r="E491" s="1303"/>
      <c r="F491" s="1303"/>
      <c r="G491" s="1303"/>
      <c r="H491" s="1303"/>
      <c r="I491" s="1304"/>
      <c r="J491" s="741" t="str">
        <f>IF(K246="□"," □　非選択"," ■　選択中")</f>
        <v xml:space="preserve"> □　非選択</v>
      </c>
      <c r="K491" s="771"/>
      <c r="L491" s="459"/>
      <c r="M491" s="459"/>
      <c r="N491" s="459"/>
      <c r="O491" s="459"/>
      <c r="P491" s="459"/>
      <c r="Q491" s="656"/>
      <c r="R491" s="743" t="s">
        <v>777</v>
      </c>
      <c r="S491" s="1365" t="s">
        <v>742</v>
      </c>
      <c r="T491" s="1085" t="s">
        <v>839</v>
      </c>
      <c r="U491" s="1368"/>
      <c r="V491" s="1368"/>
      <c r="W491" s="1368"/>
      <c r="X491" s="1368"/>
      <c r="Y491" s="1368"/>
      <c r="Z491" s="1369"/>
      <c r="AA491" s="165" t="s">
        <v>2</v>
      </c>
      <c r="AB491" s="362" t="s">
        <v>167</v>
      </c>
      <c r="AC491" s="258"/>
      <c r="AD491" s="258"/>
      <c r="AE491" s="258"/>
      <c r="AF491" s="258"/>
      <c r="AG491" s="258"/>
      <c r="AH491" s="462"/>
      <c r="AI491" s="461"/>
      <c r="AJ491" s="1279" t="s">
        <v>783</v>
      </c>
      <c r="AK491" s="208" t="s">
        <v>3</v>
      </c>
      <c r="AL491" s="802" t="s">
        <v>167</v>
      </c>
      <c r="AM491" s="253"/>
      <c r="AN491" s="209" t="s">
        <v>2</v>
      </c>
      <c r="AO491" s="803" t="s">
        <v>190</v>
      </c>
      <c r="AP491" s="459"/>
      <c r="AQ491" s="459"/>
      <c r="AR491" s="656"/>
      <c r="AS491" s="461"/>
      <c r="AT491" s="804"/>
      <c r="AU491" s="804"/>
      <c r="AV491" s="805"/>
      <c r="AW491" s="806"/>
      <c r="AX491" s="807"/>
    </row>
    <row r="492" spans="1:50" ht="29.25" customHeight="1" x14ac:dyDescent="0.4">
      <c r="A492" s="1479"/>
      <c r="B492" s="1269"/>
      <c r="C492" s="1305"/>
      <c r="D492" s="1305"/>
      <c r="E492" s="1305"/>
      <c r="F492" s="1305"/>
      <c r="G492" s="1305"/>
      <c r="H492" s="1305"/>
      <c r="I492" s="1306"/>
      <c r="J492" s="161" t="s">
        <v>3</v>
      </c>
      <c r="K492" s="640" t="str">
        <f>IF(K13="銀の認定【新規】","取組無し、または添付資料無し（初回のみ　※添付資料ない場合は採点対象外）","取組無し")</f>
        <v>取組無し</v>
      </c>
      <c r="L492" s="641"/>
      <c r="M492" s="662"/>
      <c r="N492" s="134"/>
      <c r="O492" s="134"/>
      <c r="P492" s="134"/>
      <c r="Q492" s="773"/>
      <c r="R492" s="275">
        <f>Q508+Q525</f>
        <v>2</v>
      </c>
      <c r="S492" s="1366"/>
      <c r="T492" s="1370"/>
      <c r="U492" s="1370"/>
      <c r="V492" s="1370"/>
      <c r="W492" s="1370"/>
      <c r="X492" s="1370"/>
      <c r="Y492" s="1370"/>
      <c r="Z492" s="1371"/>
      <c r="AA492" s="161" t="s">
        <v>3</v>
      </c>
      <c r="AB492" s="640" t="str">
        <f>IF(K13="銀の認定【新規】","取組無し、または添付資料無し（初回のみ　※添付資料ない場合は採点対象外）","取組無し")</f>
        <v>取組無し</v>
      </c>
      <c r="AC492" s="641"/>
      <c r="AD492" s="662"/>
      <c r="AE492" s="134"/>
      <c r="AF492" s="134"/>
      <c r="AG492" s="134"/>
      <c r="AH492" s="773"/>
      <c r="AI492" s="774"/>
      <c r="AJ492" s="1350"/>
      <c r="AK492" s="171" t="s">
        <v>3</v>
      </c>
      <c r="AL492" s="640" t="str">
        <f>IF(K13="銀の認定【新規】","取組無し、または添付資料無し（初回のみ　※添付資料ない場合は採点対象外）","取組無し")</f>
        <v>取組無し</v>
      </c>
      <c r="AM492" s="641"/>
      <c r="AN492" s="662"/>
      <c r="AO492" s="134"/>
      <c r="AP492" s="134"/>
      <c r="AQ492" s="134"/>
      <c r="AR492" s="773"/>
      <c r="AS492" s="774"/>
      <c r="AT492" s="1032" t="str">
        <f>IF(K246="□","-",Q508)</f>
        <v>-</v>
      </c>
      <c r="AU492" s="1032" t="str">
        <f>IF(S19="□","",IF(K246="□","-",AH508))</f>
        <v/>
      </c>
      <c r="AV492" s="1032" t="str">
        <f>IF(AJ19="□","",IF(K246="□","-",AR508))</f>
        <v/>
      </c>
      <c r="AW492" s="1238" t="s">
        <v>368</v>
      </c>
      <c r="AX492" s="1239"/>
    </row>
    <row r="493" spans="1:50" ht="19.5" customHeight="1" x14ac:dyDescent="0.4">
      <c r="A493" s="1479"/>
      <c r="B493" s="1269"/>
      <c r="C493" s="1305"/>
      <c r="D493" s="1305"/>
      <c r="E493" s="1305"/>
      <c r="F493" s="1305"/>
      <c r="G493" s="1305"/>
      <c r="H493" s="1305"/>
      <c r="I493" s="1306"/>
      <c r="J493" s="1076" t="s">
        <v>71</v>
      </c>
      <c r="K493" s="1056"/>
      <c r="L493" s="1056"/>
      <c r="N493" s="372"/>
      <c r="O493" s="372"/>
      <c r="P493" s="372"/>
      <c r="Q493" s="373"/>
      <c r="R493" s="775"/>
      <c r="S493" s="1366"/>
      <c r="T493" s="1370"/>
      <c r="U493" s="1370"/>
      <c r="V493" s="1370"/>
      <c r="W493" s="1370"/>
      <c r="X493" s="1370"/>
      <c r="Y493" s="1370"/>
      <c r="Z493" s="1371"/>
      <c r="AA493" s="1076" t="s">
        <v>71</v>
      </c>
      <c r="AB493" s="1056"/>
      <c r="AC493" s="1056"/>
      <c r="AD493" s="48"/>
      <c r="AE493" s="372"/>
      <c r="AF493" s="372"/>
      <c r="AG493" s="372"/>
      <c r="AH493" s="373"/>
      <c r="AI493" s="774"/>
      <c r="AJ493" s="1350"/>
      <c r="AK493" s="1056" t="s">
        <v>71</v>
      </c>
      <c r="AL493" s="1056"/>
      <c r="AM493" s="1056"/>
      <c r="AN493" s="48"/>
      <c r="AO493" s="372"/>
      <c r="AP493" s="372"/>
      <c r="AQ493" s="372"/>
      <c r="AR493" s="373"/>
      <c r="AS493" s="774"/>
      <c r="AT493" s="1032"/>
      <c r="AU493" s="1032"/>
      <c r="AV493" s="1032"/>
      <c r="AW493" s="1220"/>
      <c r="AX493" s="1221"/>
    </row>
    <row r="494" spans="1:50" ht="19.5" customHeight="1" x14ac:dyDescent="0.4">
      <c r="A494" s="1479"/>
      <c r="B494" s="1269"/>
      <c r="C494" s="1305"/>
      <c r="D494" s="1305"/>
      <c r="E494" s="1305"/>
      <c r="F494" s="1305"/>
      <c r="G494" s="1305"/>
      <c r="H494" s="1305"/>
      <c r="I494" s="1306"/>
      <c r="J494" s="156" t="s">
        <v>3</v>
      </c>
      <c r="K494" s="277" t="s">
        <v>744</v>
      </c>
      <c r="L494" s="277"/>
      <c r="N494" s="372"/>
      <c r="O494" s="372"/>
      <c r="P494" s="372"/>
      <c r="Q494" s="776"/>
      <c r="R494" s="383">
        <f>IF(J494="☑",11,0)</f>
        <v>0</v>
      </c>
      <c r="S494" s="1366"/>
      <c r="T494" s="1370"/>
      <c r="U494" s="1370"/>
      <c r="V494" s="1370"/>
      <c r="W494" s="1370"/>
      <c r="X494" s="1370"/>
      <c r="Y494" s="1370"/>
      <c r="Z494" s="1371"/>
      <c r="AA494" s="156" t="s">
        <v>3</v>
      </c>
      <c r="AB494" s="277" t="s">
        <v>744</v>
      </c>
      <c r="AC494" s="277"/>
      <c r="AD494" s="48"/>
      <c r="AE494" s="372"/>
      <c r="AF494" s="372"/>
      <c r="AG494" s="372"/>
      <c r="AH494" s="776"/>
      <c r="AI494" s="383">
        <f>IF(AA494="☑",11,0)</f>
        <v>0</v>
      </c>
      <c r="AJ494" s="1350"/>
      <c r="AK494" s="202" t="s">
        <v>3</v>
      </c>
      <c r="AL494" s="277" t="s">
        <v>744</v>
      </c>
      <c r="AM494" s="277"/>
      <c r="AN494" s="48"/>
      <c r="AO494" s="372"/>
      <c r="AP494" s="372"/>
      <c r="AQ494" s="372"/>
      <c r="AR494" s="776"/>
      <c r="AS494" s="383">
        <f>IF(AK494="☑",11,0)</f>
        <v>0</v>
      </c>
      <c r="AT494" s="1032"/>
      <c r="AU494" s="1032"/>
      <c r="AV494" s="1032"/>
      <c r="AW494" s="1222"/>
      <c r="AX494" s="1223"/>
    </row>
    <row r="495" spans="1:50" ht="19.5" customHeight="1" x14ac:dyDescent="0.4">
      <c r="A495" s="1479"/>
      <c r="B495" s="1269"/>
      <c r="C495" s="1305"/>
      <c r="D495" s="1305"/>
      <c r="E495" s="1305"/>
      <c r="F495" s="1305"/>
      <c r="G495" s="1305"/>
      <c r="H495" s="1305"/>
      <c r="I495" s="1306"/>
      <c r="J495" s="778"/>
      <c r="K495" s="385" t="s">
        <v>109</v>
      </c>
      <c r="L495" s="277"/>
      <c r="N495" s="372"/>
      <c r="O495" s="475"/>
      <c r="P495" s="372"/>
      <c r="Q495" s="373"/>
      <c r="R495" s="663"/>
      <c r="S495" s="1366"/>
      <c r="T495" s="1370"/>
      <c r="U495" s="1370"/>
      <c r="V495" s="1370"/>
      <c r="W495" s="1370"/>
      <c r="X495" s="1370"/>
      <c r="Y495" s="1370"/>
      <c r="Z495" s="1371"/>
      <c r="AA495" s="778"/>
      <c r="AB495" s="385" t="s">
        <v>109</v>
      </c>
      <c r="AC495" s="277"/>
      <c r="AD495" s="48"/>
      <c r="AE495" s="372"/>
      <c r="AF495" s="475"/>
      <c r="AG495" s="372"/>
      <c r="AH495" s="373"/>
      <c r="AI495" s="663"/>
      <c r="AJ495" s="1350"/>
      <c r="AK495" s="989"/>
      <c r="AL495" s="474" t="s">
        <v>96</v>
      </c>
      <c r="AM495" s="277"/>
      <c r="AN495" s="48"/>
      <c r="AO495" s="372"/>
      <c r="AP495" s="475"/>
      <c r="AQ495" s="372"/>
      <c r="AR495" s="373"/>
      <c r="AS495" s="663"/>
      <c r="AT495" s="1032"/>
      <c r="AU495" s="1032"/>
      <c r="AV495" s="1032"/>
      <c r="AW495" s="1222"/>
      <c r="AX495" s="1223"/>
    </row>
    <row r="496" spans="1:50" ht="19.5" customHeight="1" x14ac:dyDescent="0.4">
      <c r="A496" s="1479"/>
      <c r="B496" s="1269"/>
      <c r="C496" s="1305"/>
      <c r="D496" s="1305"/>
      <c r="E496" s="1305"/>
      <c r="F496" s="1305"/>
      <c r="G496" s="1305"/>
      <c r="H496" s="1305"/>
      <c r="I496" s="1306"/>
      <c r="J496" s="778"/>
      <c r="K496" s="202" t="s">
        <v>3</v>
      </c>
      <c r="L496" s="409" t="s">
        <v>104</v>
      </c>
      <c r="M496" s="372"/>
      <c r="N496" s="372"/>
      <c r="O496" s="372"/>
      <c r="P496" s="372"/>
      <c r="Q496" s="373"/>
      <c r="R496" s="663"/>
      <c r="S496" s="1366"/>
      <c r="T496" s="1370"/>
      <c r="U496" s="1370"/>
      <c r="V496" s="1370"/>
      <c r="W496" s="1370"/>
      <c r="X496" s="1370"/>
      <c r="Y496" s="1370"/>
      <c r="Z496" s="1371"/>
      <c r="AA496" s="778"/>
      <c r="AB496" s="202" t="s">
        <v>3</v>
      </c>
      <c r="AC496" s="409" t="s">
        <v>104</v>
      </c>
      <c r="AD496" s="372"/>
      <c r="AE496" s="372"/>
      <c r="AF496" s="372"/>
      <c r="AG496" s="372"/>
      <c r="AH496" s="373"/>
      <c r="AI496" s="663"/>
      <c r="AJ496" s="1350"/>
      <c r="AK496" s="989"/>
      <c r="AL496" s="202" t="s">
        <v>3</v>
      </c>
      <c r="AM496" s="409" t="s">
        <v>104</v>
      </c>
      <c r="AN496" s="372"/>
      <c r="AO496" s="372"/>
      <c r="AP496" s="372"/>
      <c r="AQ496" s="372"/>
      <c r="AR496" s="373"/>
      <c r="AS496" s="663"/>
      <c r="AT496" s="1032"/>
      <c r="AU496" s="1032"/>
      <c r="AV496" s="1032"/>
      <c r="AW496" s="1222"/>
      <c r="AX496" s="1223"/>
    </row>
    <row r="497" spans="1:50" ht="19.5" customHeight="1" x14ac:dyDescent="0.4">
      <c r="A497" s="1479"/>
      <c r="B497" s="1269"/>
      <c r="C497" s="422"/>
      <c r="D497" s="1039" t="s">
        <v>162</v>
      </c>
      <c r="E497" s="1040"/>
      <c r="F497" s="1040"/>
      <c r="G497" s="1040"/>
      <c r="H497" s="1041"/>
      <c r="I497" s="479"/>
      <c r="J497" s="778"/>
      <c r="K497" s="202" t="s">
        <v>3</v>
      </c>
      <c r="L497" s="409" t="s">
        <v>84</v>
      </c>
      <c r="N497" s="372"/>
      <c r="O497" s="372"/>
      <c r="P497" s="372"/>
      <c r="Q497" s="373"/>
      <c r="R497" s="663"/>
      <c r="S497" s="1366"/>
      <c r="T497" s="426"/>
      <c r="U497" s="1039" t="s">
        <v>162</v>
      </c>
      <c r="V497" s="1040"/>
      <c r="W497" s="1040"/>
      <c r="X497" s="1040"/>
      <c r="Y497" s="1041"/>
      <c r="Z497" s="480"/>
      <c r="AA497" s="778"/>
      <c r="AB497" s="202" t="s">
        <v>3</v>
      </c>
      <c r="AC497" s="409" t="s">
        <v>84</v>
      </c>
      <c r="AD497" s="48"/>
      <c r="AE497" s="372"/>
      <c r="AF497" s="372"/>
      <c r="AG497" s="372"/>
      <c r="AH497" s="373"/>
      <c r="AI497" s="663"/>
      <c r="AJ497" s="1350"/>
      <c r="AK497" s="989"/>
      <c r="AL497" s="202" t="s">
        <v>3</v>
      </c>
      <c r="AM497" s="409" t="s">
        <v>84</v>
      </c>
      <c r="AN497" s="48"/>
      <c r="AO497" s="372"/>
      <c r="AP497" s="372"/>
      <c r="AQ497" s="372"/>
      <c r="AR497" s="373"/>
      <c r="AS497" s="663"/>
      <c r="AT497" s="1032"/>
      <c r="AU497" s="1032"/>
      <c r="AV497" s="1032"/>
      <c r="AW497" s="1222"/>
      <c r="AX497" s="1223"/>
    </row>
    <row r="498" spans="1:50" ht="19.5" customHeight="1" x14ac:dyDescent="0.4">
      <c r="A498" s="1479"/>
      <c r="B498" s="1269"/>
      <c r="C498" s="422"/>
      <c r="D498" s="1042"/>
      <c r="E498" s="1043"/>
      <c r="F498" s="1043"/>
      <c r="G498" s="1043"/>
      <c r="H498" s="1044"/>
      <c r="I498" s="479"/>
      <c r="J498" s="778"/>
      <c r="K498" s="202" t="s">
        <v>3</v>
      </c>
      <c r="L498" s="409" t="s">
        <v>761</v>
      </c>
      <c r="N498" s="372"/>
      <c r="O498" s="372"/>
      <c r="P498" s="372"/>
      <c r="Q498" s="373"/>
      <c r="R498" s="275"/>
      <c r="S498" s="1366"/>
      <c r="T498" s="426"/>
      <c r="U498" s="1042"/>
      <c r="V498" s="1043"/>
      <c r="W498" s="1043"/>
      <c r="X498" s="1043"/>
      <c r="Y498" s="1044"/>
      <c r="Z498" s="480"/>
      <c r="AA498" s="778"/>
      <c r="AB498" s="202" t="s">
        <v>3</v>
      </c>
      <c r="AC498" s="409" t="s">
        <v>761</v>
      </c>
      <c r="AD498" s="48"/>
      <c r="AE498" s="372"/>
      <c r="AF498" s="372"/>
      <c r="AG498" s="372"/>
      <c r="AH498" s="373"/>
      <c r="AI498" s="275"/>
      <c r="AJ498" s="1350"/>
      <c r="AK498" s="989"/>
      <c r="AL498" s="202" t="s">
        <v>3</v>
      </c>
      <c r="AM498" s="409" t="s">
        <v>761</v>
      </c>
      <c r="AN498" s="48"/>
      <c r="AO498" s="372"/>
      <c r="AP498" s="372"/>
      <c r="AQ498" s="372"/>
      <c r="AR498" s="373"/>
      <c r="AS498" s="275"/>
      <c r="AT498" s="1032"/>
      <c r="AU498" s="1032"/>
      <c r="AV498" s="1032"/>
      <c r="AW498" s="629"/>
      <c r="AX498" s="630"/>
    </row>
    <row r="499" spans="1:50" ht="19.5" customHeight="1" x14ac:dyDescent="0.4">
      <c r="A499" s="1479"/>
      <c r="B499" s="1269"/>
      <c r="C499" s="436"/>
      <c r="D499" s="1045" t="s">
        <v>157</v>
      </c>
      <c r="E499" s="1046"/>
      <c r="F499" s="1046"/>
      <c r="G499" s="1046"/>
      <c r="H499" s="1047"/>
      <c r="I499" s="422"/>
      <c r="J499" s="778"/>
      <c r="K499" s="202" t="s">
        <v>3</v>
      </c>
      <c r="L499" s="567" t="s">
        <v>92</v>
      </c>
      <c r="M499" s="568"/>
      <c r="N499" s="1243"/>
      <c r="O499" s="1244"/>
      <c r="P499" s="372"/>
      <c r="Q499" s="779"/>
      <c r="R499" s="491"/>
      <c r="S499" s="1366"/>
      <c r="T499" s="438"/>
      <c r="U499" s="1045" t="s">
        <v>157</v>
      </c>
      <c r="V499" s="1046"/>
      <c r="W499" s="1046"/>
      <c r="X499" s="1046"/>
      <c r="Y499" s="1047"/>
      <c r="Z499" s="426"/>
      <c r="AA499" s="778"/>
      <c r="AB499" s="202" t="s">
        <v>3</v>
      </c>
      <c r="AC499" s="567" t="s">
        <v>92</v>
      </c>
      <c r="AD499" s="568"/>
      <c r="AE499" s="1243"/>
      <c r="AF499" s="1244"/>
      <c r="AG499" s="372"/>
      <c r="AH499" s="779"/>
      <c r="AI499" s="491"/>
      <c r="AJ499" s="1350"/>
      <c r="AK499" s="989"/>
      <c r="AL499" s="202" t="s">
        <v>3</v>
      </c>
      <c r="AM499" s="567" t="s">
        <v>89</v>
      </c>
      <c r="AN499" s="568"/>
      <c r="AO499" s="1243"/>
      <c r="AP499" s="1244"/>
      <c r="AQ499" s="372"/>
      <c r="AR499" s="779"/>
      <c r="AS499" s="491"/>
      <c r="AT499" s="1032"/>
      <c r="AU499" s="1032"/>
      <c r="AV499" s="1032"/>
      <c r="AW499" s="1216"/>
      <c r="AX499" s="1215"/>
    </row>
    <row r="500" spans="1:50" ht="19.5" customHeight="1" x14ac:dyDescent="0.15">
      <c r="A500" s="1479"/>
      <c r="B500" s="1269"/>
      <c r="C500" s="992"/>
      <c r="D500" s="1048"/>
      <c r="E500" s="1049"/>
      <c r="F500" s="1049"/>
      <c r="G500" s="1049"/>
      <c r="H500" s="1050"/>
      <c r="I500" s="992"/>
      <c r="J500" s="439" t="s">
        <v>68</v>
      </c>
      <c r="K500" s="148"/>
      <c r="L500" s="398"/>
      <c r="M500" s="398"/>
      <c r="N500" s="148"/>
      <c r="O500" s="372"/>
      <c r="P500" s="517"/>
      <c r="Q500" s="373"/>
      <c r="R500" s="412"/>
      <c r="S500" s="1366"/>
      <c r="T500" s="993"/>
      <c r="U500" s="1048"/>
      <c r="V500" s="1049"/>
      <c r="W500" s="1049"/>
      <c r="X500" s="1049"/>
      <c r="Y500" s="1050"/>
      <c r="Z500" s="993"/>
      <c r="AA500" s="439" t="s">
        <v>68</v>
      </c>
      <c r="AB500" s="148"/>
      <c r="AC500" s="398"/>
      <c r="AD500" s="398"/>
      <c r="AE500" s="148"/>
      <c r="AF500" s="372"/>
      <c r="AG500" s="517"/>
      <c r="AH500" s="373"/>
      <c r="AI500" s="412"/>
      <c r="AJ500" s="1350"/>
      <c r="AK500" s="441" t="s">
        <v>68</v>
      </c>
      <c r="AL500" s="148"/>
      <c r="AM500" s="398"/>
      <c r="AN500" s="398"/>
      <c r="AO500" s="148"/>
      <c r="AP500" s="372"/>
      <c r="AQ500" s="517"/>
      <c r="AR500" s="373"/>
      <c r="AS500" s="412"/>
      <c r="AT500" s="1032"/>
      <c r="AU500" s="1032"/>
      <c r="AV500" s="1032"/>
      <c r="AW500" s="1216"/>
      <c r="AX500" s="1215"/>
    </row>
    <row r="501" spans="1:50" ht="19.5" customHeight="1" x14ac:dyDescent="0.4">
      <c r="A501" s="1479"/>
      <c r="B501" s="1269"/>
      <c r="C501" s="992"/>
      <c r="D501" s="1444" t="s">
        <v>158</v>
      </c>
      <c r="E501" s="1445"/>
      <c r="F501" s="1445"/>
      <c r="G501" s="1445"/>
      <c r="H501" s="1446"/>
      <c r="I501" s="992"/>
      <c r="J501" s="156" t="s">
        <v>3</v>
      </c>
      <c r="K501" s="409" t="s">
        <v>66</v>
      </c>
      <c r="L501" s="410"/>
      <c r="M501" s="410"/>
      <c r="N501" s="372"/>
      <c r="O501" s="372"/>
      <c r="P501" s="46"/>
      <c r="Q501" s="373"/>
      <c r="R501" s="412">
        <f>IF(R494=0,99,IF(AND(J501="☑",J502="☑"),99,IF(AND(J501="□",J502="□"),99,IF(J501="☑",1,2))))</f>
        <v>99</v>
      </c>
      <c r="S501" s="1366"/>
      <c r="T501" s="993"/>
      <c r="U501" s="1444" t="s">
        <v>158</v>
      </c>
      <c r="V501" s="1445"/>
      <c r="W501" s="1445"/>
      <c r="X501" s="1445"/>
      <c r="Y501" s="1446"/>
      <c r="Z501" s="993"/>
      <c r="AA501" s="156" t="s">
        <v>2</v>
      </c>
      <c r="AB501" s="409" t="s">
        <v>66</v>
      </c>
      <c r="AC501" s="410"/>
      <c r="AD501" s="410"/>
      <c r="AE501" s="372"/>
      <c r="AF501" s="372"/>
      <c r="AG501" s="46"/>
      <c r="AH501" s="373"/>
      <c r="AI501" s="412">
        <f>IF(AI494=0,99,IF(AND(AA501="☑",AA502="☑"),99,IF(AND(AA501="□",AA502="□"),99,IF(AA501="☑",1,2))))</f>
        <v>99</v>
      </c>
      <c r="AJ501" s="1350"/>
      <c r="AK501" s="156" t="s">
        <v>2</v>
      </c>
      <c r="AL501" s="409" t="s">
        <v>66</v>
      </c>
      <c r="AM501" s="410"/>
      <c r="AN501" s="410"/>
      <c r="AO501" s="372"/>
      <c r="AP501" s="372"/>
      <c r="AQ501" s="46"/>
      <c r="AR501" s="373"/>
      <c r="AS501" s="412">
        <f>IF(AS494=0,99,IF(AND(AK501="☑",AK502="☑"),99,IF(AND(AK501="□",AK502="□"),99,IF(AK501="☑",1,2))))</f>
        <v>99</v>
      </c>
      <c r="AT501" s="1032"/>
      <c r="AU501" s="1032"/>
      <c r="AV501" s="1032"/>
      <c r="AW501" s="1216"/>
      <c r="AX501" s="1215"/>
    </row>
    <row r="502" spans="1:50" ht="19.5" customHeight="1" x14ac:dyDescent="0.4">
      <c r="A502" s="1479"/>
      <c r="B502" s="1269"/>
      <c r="C502" s="992"/>
      <c r="D502" s="1447"/>
      <c r="E502" s="1448"/>
      <c r="F502" s="1448"/>
      <c r="G502" s="1448"/>
      <c r="H502" s="1449"/>
      <c r="I502" s="992"/>
      <c r="J502" s="156" t="s">
        <v>3</v>
      </c>
      <c r="K502" s="397" t="s">
        <v>67</v>
      </c>
      <c r="L502" s="398"/>
      <c r="M502" s="398"/>
      <c r="N502" s="46"/>
      <c r="O502" s="372"/>
      <c r="P502" s="372"/>
      <c r="Q502" s="373"/>
      <c r="R502" s="491"/>
      <c r="S502" s="1366"/>
      <c r="T502" s="993"/>
      <c r="U502" s="1447"/>
      <c r="V502" s="1448"/>
      <c r="W502" s="1448"/>
      <c r="X502" s="1448"/>
      <c r="Y502" s="1449"/>
      <c r="Z502" s="993"/>
      <c r="AA502" s="156" t="s">
        <v>3</v>
      </c>
      <c r="AB502" s="397" t="s">
        <v>67</v>
      </c>
      <c r="AC502" s="398"/>
      <c r="AD502" s="398"/>
      <c r="AE502" s="46"/>
      <c r="AF502" s="372"/>
      <c r="AG502" s="372"/>
      <c r="AH502" s="373"/>
      <c r="AI502" s="491"/>
      <c r="AJ502" s="1350"/>
      <c r="AK502" s="156" t="s">
        <v>3</v>
      </c>
      <c r="AL502" s="397" t="s">
        <v>67</v>
      </c>
      <c r="AM502" s="398"/>
      <c r="AN502" s="398"/>
      <c r="AO502" s="46"/>
      <c r="AP502" s="372"/>
      <c r="AQ502" s="372"/>
      <c r="AR502" s="373"/>
      <c r="AS502" s="491"/>
      <c r="AT502" s="1032"/>
      <c r="AU502" s="1032"/>
      <c r="AV502" s="1032"/>
      <c r="AW502" s="1216"/>
      <c r="AX502" s="1215"/>
    </row>
    <row r="503" spans="1:50" ht="19.5" customHeight="1" x14ac:dyDescent="0.15">
      <c r="A503" s="1479"/>
      <c r="B503" s="1269"/>
      <c r="C503" s="992"/>
      <c r="D503" s="1000"/>
      <c r="E503" s="1000"/>
      <c r="F503" s="1000"/>
      <c r="G503" s="1000"/>
      <c r="H503" s="1000"/>
      <c r="I503" s="992"/>
      <c r="J503" s="439" t="s">
        <v>224</v>
      </c>
      <c r="K503" s="148"/>
      <c r="L503" s="377"/>
      <c r="M503" s="148"/>
      <c r="N503" s="372"/>
      <c r="O503" s="570"/>
      <c r="P503" s="372"/>
      <c r="Q503" s="373"/>
      <c r="R503" s="412"/>
      <c r="S503" s="1366"/>
      <c r="T503" s="993"/>
      <c r="U503" s="993"/>
      <c r="V503" s="993"/>
      <c r="W503" s="993"/>
      <c r="X503" s="993"/>
      <c r="Y503" s="993"/>
      <c r="Z503" s="993"/>
      <c r="AA503" s="439" t="s">
        <v>224</v>
      </c>
      <c r="AB503" s="148"/>
      <c r="AC503" s="377"/>
      <c r="AD503" s="148"/>
      <c r="AE503" s="372"/>
      <c r="AF503" s="570" t="str">
        <f>IF(AF504="","",IFERROR(IF(DATEDIF(AF504,$K$14,"M")&lt;6,"レポート記入日から6ヵ月未満になっていませんか？",""),""))</f>
        <v/>
      </c>
      <c r="AG503" s="372"/>
      <c r="AH503" s="373"/>
      <c r="AI503" s="412"/>
      <c r="AJ503" s="1350"/>
      <c r="AK503" s="441" t="s">
        <v>224</v>
      </c>
      <c r="AL503" s="148"/>
      <c r="AM503" s="377"/>
      <c r="AN503" s="148"/>
      <c r="AO503" s="372"/>
      <c r="AP503" s="570" t="str">
        <f>IF(AP504="","",IFERROR(IF(DATEDIF(AP504,$K$14,"M")&lt;6,"レポート記入日から6ヵ月未満になっていませんか？",""),""))</f>
        <v/>
      </c>
      <c r="AQ503" s="372"/>
      <c r="AR503" s="373"/>
      <c r="AS503" s="412"/>
      <c r="AT503" s="1032"/>
      <c r="AU503" s="1032"/>
      <c r="AV503" s="1032"/>
      <c r="AW503" s="1216"/>
      <c r="AX503" s="1215"/>
    </row>
    <row r="504" spans="1:50" ht="19.5" customHeight="1" x14ac:dyDescent="0.4">
      <c r="A504" s="1479"/>
      <c r="B504" s="1269"/>
      <c r="C504" s="992"/>
      <c r="D504" s="992"/>
      <c r="E504" s="992"/>
      <c r="F504" s="992"/>
      <c r="G504" s="992"/>
      <c r="H504" s="992"/>
      <c r="I504" s="992"/>
      <c r="J504" s="156" t="s">
        <v>3</v>
      </c>
      <c r="K504" s="428" t="s">
        <v>735</v>
      </c>
      <c r="L504" s="303"/>
      <c r="M504" s="303"/>
      <c r="N504" s="429" t="s">
        <v>72</v>
      </c>
      <c r="O504" s="191"/>
      <c r="P504" s="372"/>
      <c r="Q504" s="373"/>
      <c r="R504" s="412">
        <f>IF(R494=0,99,IF(AND(J504="☑",J505="☑"),99,IF(AND(J504="□",J505="□"),99,IF(J504="☑",1,3))))</f>
        <v>99</v>
      </c>
      <c r="S504" s="1366"/>
      <c r="T504" s="993"/>
      <c r="U504" s="993"/>
      <c r="V504" s="993"/>
      <c r="W504" s="993"/>
      <c r="X504" s="993"/>
      <c r="Y504" s="993"/>
      <c r="Z504" s="993"/>
      <c r="AA504" s="156" t="s">
        <v>2</v>
      </c>
      <c r="AB504" s="428" t="s">
        <v>765</v>
      </c>
      <c r="AC504" s="303"/>
      <c r="AD504" s="303"/>
      <c r="AE504" s="429" t="s">
        <v>72</v>
      </c>
      <c r="AF504" s="191"/>
      <c r="AG504" s="372"/>
      <c r="AH504" s="373"/>
      <c r="AI504" s="412">
        <f>IF(AI494=0,99,IF(AND(AA504="☑",AA505="☑"),99,IF(AND(AA504="□",AA505="□"),99,IF(AA504="☑",1,3))))</f>
        <v>99</v>
      </c>
      <c r="AJ504" s="1350"/>
      <c r="AK504" s="156" t="s">
        <v>2</v>
      </c>
      <c r="AL504" s="428" t="s">
        <v>765</v>
      </c>
      <c r="AM504" s="303"/>
      <c r="AN504" s="303"/>
      <c r="AO504" s="429" t="s">
        <v>72</v>
      </c>
      <c r="AP504" s="191"/>
      <c r="AQ504" s="372"/>
      <c r="AR504" s="373"/>
      <c r="AS504" s="412">
        <f>IF(AS494=0,99,IF(AND(AK504="☑",AK505="☑"),99,IF(AND(AK504="□",AK505="□"),99,IF(AK504="☑",1,3))))</f>
        <v>99</v>
      </c>
      <c r="AT504" s="1032"/>
      <c r="AU504" s="1032"/>
      <c r="AV504" s="1032"/>
      <c r="AW504" s="1216"/>
      <c r="AX504" s="1215"/>
    </row>
    <row r="505" spans="1:50" ht="19.5" customHeight="1" x14ac:dyDescent="0.4">
      <c r="A505" s="1479"/>
      <c r="B505" s="1269"/>
      <c r="C505" s="992"/>
      <c r="D505" s="992"/>
      <c r="E505" s="992"/>
      <c r="F505" s="992"/>
      <c r="G505" s="992"/>
      <c r="H505" s="992"/>
      <c r="I505" s="992"/>
      <c r="J505" s="156" t="s">
        <v>3</v>
      </c>
      <c r="K505" s="428" t="s">
        <v>734</v>
      </c>
      <c r="L505" s="303"/>
      <c r="M505" s="303"/>
      <c r="N505" s="494" t="s">
        <v>759</v>
      </c>
      <c r="O505" s="148"/>
      <c r="P505" s="372"/>
      <c r="Q505" s="373"/>
      <c r="R505" s="775"/>
      <c r="S505" s="1366"/>
      <c r="T505" s="993"/>
      <c r="U505" s="993"/>
      <c r="V505" s="993"/>
      <c r="W505" s="993"/>
      <c r="X505" s="993"/>
      <c r="Y505" s="993"/>
      <c r="Z505" s="993"/>
      <c r="AA505" s="156" t="s">
        <v>3</v>
      </c>
      <c r="AB505" s="428" t="s">
        <v>766</v>
      </c>
      <c r="AC505" s="303"/>
      <c r="AD505" s="303"/>
      <c r="AE505" s="494" t="s">
        <v>166</v>
      </c>
      <c r="AF505" s="148"/>
      <c r="AG505" s="372"/>
      <c r="AH505" s="373"/>
      <c r="AI505" s="774"/>
      <c r="AJ505" s="1350"/>
      <c r="AK505" s="156" t="s">
        <v>3</v>
      </c>
      <c r="AL505" s="428" t="s">
        <v>766</v>
      </c>
      <c r="AM505" s="303"/>
      <c r="AN505" s="303"/>
      <c r="AO505" s="494" t="s">
        <v>759</v>
      </c>
      <c r="AP505" s="148"/>
      <c r="AQ505" s="372"/>
      <c r="AR505" s="373"/>
      <c r="AS505" s="774"/>
      <c r="AT505" s="1032"/>
      <c r="AU505" s="1032"/>
      <c r="AV505" s="1032"/>
      <c r="AW505" s="1216"/>
      <c r="AX505" s="1215"/>
    </row>
    <row r="506" spans="1:50" ht="12" customHeight="1" x14ac:dyDescent="0.4">
      <c r="A506" s="1479"/>
      <c r="B506" s="1269"/>
      <c r="C506" s="992"/>
      <c r="D506" s="992"/>
      <c r="E506" s="992"/>
      <c r="F506" s="992"/>
      <c r="G506" s="992"/>
      <c r="H506" s="992"/>
      <c r="I506" s="992"/>
      <c r="J506" s="370"/>
      <c r="K506" s="428"/>
      <c r="L506" s="303"/>
      <c r="M506" s="303"/>
      <c r="N506" s="148"/>
      <c r="O506" s="304"/>
      <c r="P506" s="372"/>
      <c r="Q506" s="373"/>
      <c r="R506" s="775"/>
      <c r="S506" s="1366"/>
      <c r="T506" s="993"/>
      <c r="U506" s="993"/>
      <c r="V506" s="993"/>
      <c r="W506" s="993"/>
      <c r="X506" s="993"/>
      <c r="Y506" s="993"/>
      <c r="Z506" s="993"/>
      <c r="AA506" s="370"/>
      <c r="AB506" s="428"/>
      <c r="AC506" s="303"/>
      <c r="AD506" s="303"/>
      <c r="AE506" s="148"/>
      <c r="AF506" s="304"/>
      <c r="AG506" s="372"/>
      <c r="AH506" s="373"/>
      <c r="AI506" s="774"/>
      <c r="AJ506" s="1350"/>
      <c r="AK506" s="376"/>
      <c r="AL506" s="428"/>
      <c r="AM506" s="303"/>
      <c r="AN506" s="303"/>
      <c r="AO506" s="148"/>
      <c r="AP506" s="304"/>
      <c r="AQ506" s="372"/>
      <c r="AR506" s="373"/>
      <c r="AS506" s="774"/>
      <c r="AT506" s="1032"/>
      <c r="AU506" s="1032"/>
      <c r="AV506" s="1032"/>
      <c r="AW506" s="1216"/>
      <c r="AX506" s="1215"/>
    </row>
    <row r="507" spans="1:50" ht="19.5" customHeight="1" x14ac:dyDescent="0.3">
      <c r="A507" s="1479"/>
      <c r="B507" s="1269"/>
      <c r="C507" s="992"/>
      <c r="D507" s="992"/>
      <c r="E507" s="992"/>
      <c r="F507" s="992"/>
      <c r="G507" s="992"/>
      <c r="H507" s="992"/>
      <c r="I507" s="992"/>
      <c r="J507" s="301" t="s">
        <v>73</v>
      </c>
      <c r="K507" s="646"/>
      <c r="L507" s="302"/>
      <c r="M507" s="303"/>
      <c r="N507" s="148"/>
      <c r="O507" s="304"/>
      <c r="P507" s="304"/>
      <c r="Q507" s="814" t="str">
        <f>IF(ISNUMBER(Q508),"","必要項目が正しく選択されていません")</f>
        <v/>
      </c>
      <c r="R507" s="775"/>
      <c r="S507" s="1366"/>
      <c r="T507" s="993"/>
      <c r="U507" s="993"/>
      <c r="V507" s="993"/>
      <c r="W507" s="993"/>
      <c r="X507" s="993"/>
      <c r="Y507" s="993"/>
      <c r="Z507" s="993"/>
      <c r="AA507" s="301" t="s">
        <v>204</v>
      </c>
      <c r="AB507" s="646"/>
      <c r="AC507" s="302"/>
      <c r="AD507" s="303"/>
      <c r="AE507" s="148"/>
      <c r="AF507" s="304"/>
      <c r="AG507" s="304"/>
      <c r="AH507" s="305" t="str">
        <f>IF(ISNUMBER(AH508),"","必要項目が正しく選択されていません")</f>
        <v/>
      </c>
      <c r="AI507" s="774"/>
      <c r="AJ507" s="1350"/>
      <c r="AK507" s="148" t="s">
        <v>73</v>
      </c>
      <c r="AL507" s="646"/>
      <c r="AM507" s="302"/>
      <c r="AN507" s="303"/>
      <c r="AO507" s="148"/>
      <c r="AP507" s="304"/>
      <c r="AQ507" s="304"/>
      <c r="AR507" s="305" t="str">
        <f>IF(ISNUMBER(AR508),"","必要項目が正しく選択されていません")</f>
        <v/>
      </c>
      <c r="AS507" s="774"/>
      <c r="AT507" s="1032"/>
      <c r="AU507" s="1032"/>
      <c r="AV507" s="1032"/>
      <c r="AW507" s="1216"/>
      <c r="AX507" s="1215"/>
    </row>
    <row r="508" spans="1:50" ht="40.5" customHeight="1" x14ac:dyDescent="0.25">
      <c r="A508" s="1479"/>
      <c r="B508" s="1269"/>
      <c r="C508" s="992"/>
      <c r="D508" s="992"/>
      <c r="E508" s="992"/>
      <c r="F508" s="992"/>
      <c r="G508" s="992"/>
      <c r="H508" s="992"/>
      <c r="I508" s="992"/>
      <c r="J508" s="370"/>
      <c r="K508" s="1020"/>
      <c r="L508" s="1020"/>
      <c r="M508" s="1020"/>
      <c r="N508" s="1020"/>
      <c r="O508" s="1020"/>
      <c r="P508" s="304"/>
      <c r="Q508" s="445">
        <f>IF(J492="☑",1,IF(AND(R494=11,OR(R501=99,R504=99)),"error",IF(AND(R494=11,R501=1,R504=1),3,IF(AND(R494=11,R501=1,R504=2),2,IF(AND(R494=11,R501=2,R504=1),2,IF(AND(R494=11,R501=2,R504=2),2,1))))))</f>
        <v>1</v>
      </c>
      <c r="R508" s="775"/>
      <c r="S508" s="1366"/>
      <c r="T508" s="993"/>
      <c r="U508" s="993"/>
      <c r="V508" s="993"/>
      <c r="W508" s="993"/>
      <c r="X508" s="993"/>
      <c r="Y508" s="993"/>
      <c r="Z508" s="993"/>
      <c r="AA508" s="370"/>
      <c r="AB508" s="1020"/>
      <c r="AC508" s="1020"/>
      <c r="AD508" s="1020"/>
      <c r="AE508" s="1020"/>
      <c r="AF508" s="1020"/>
      <c r="AG508" s="304"/>
      <c r="AH508" s="309">
        <f>IF(AA491="☑",Q508,IF(AA492="☑",1,IF(AND(AI494=11,OR(AI501=99,AI504=99)),"error",IF(AND(AI494=11,AI501=1,AI504=1),3,IF(AND(AI494=11,AI501=1,AI504=2),2,IF(AND(AI494=11,AI501=2,AI504=1),2,IF(AND(AI494=11,AI501=2,AI504=2),2,1)))))))</f>
        <v>1</v>
      </c>
      <c r="AI508" s="774"/>
      <c r="AJ508" s="1350"/>
      <c r="AK508" s="376"/>
      <c r="AL508" s="1020"/>
      <c r="AM508" s="1020"/>
      <c r="AN508" s="1020"/>
      <c r="AO508" s="1020"/>
      <c r="AP508" s="1020"/>
      <c r="AQ508" s="304"/>
      <c r="AR508" s="445">
        <f>IF(AK491="☑",Q508,IF(AN491="☑",AH508,IF(AK492="☑",1,IF(AND(AS494=11,OR(AS501=99,AS504=99)),"error",IF(AND(AS494=11,AS501=1,AS504=1),3,IF(AND(AS494=11,AS501=1,AS504=2),2,IF(AND(AS494=11,AS501=2,AS504=1),2,IF(AND(AS494=11,AS501=2,AS504=2),2,1))))))))</f>
        <v>1</v>
      </c>
      <c r="AS508" s="774"/>
      <c r="AT508" s="1032"/>
      <c r="AU508" s="1032"/>
      <c r="AV508" s="1032"/>
      <c r="AW508" s="780"/>
      <c r="AX508" s="781"/>
    </row>
    <row r="509" spans="1:50" ht="16.5" customHeight="1" x14ac:dyDescent="0.15">
      <c r="A509" s="1479"/>
      <c r="B509" s="1270"/>
      <c r="C509" s="782"/>
      <c r="D509" s="782"/>
      <c r="E509" s="782"/>
      <c r="F509" s="782"/>
      <c r="G509" s="782"/>
      <c r="H509" s="782"/>
      <c r="I509" s="782"/>
      <c r="J509" s="617"/>
      <c r="K509" s="754"/>
      <c r="L509" s="755"/>
      <c r="M509" s="755"/>
      <c r="N509" s="500"/>
      <c r="O509" s="500"/>
      <c r="P509" s="500"/>
      <c r="Q509" s="313" t="s">
        <v>97</v>
      </c>
      <c r="R509" s="775"/>
      <c r="S509" s="1367"/>
      <c r="T509" s="783"/>
      <c r="U509" s="783"/>
      <c r="V509" s="783"/>
      <c r="W509" s="783"/>
      <c r="X509" s="783"/>
      <c r="Y509" s="783"/>
      <c r="Z509" s="783"/>
      <c r="AA509" s="617"/>
      <c r="AB509" s="754"/>
      <c r="AC509" s="755"/>
      <c r="AD509" s="755"/>
      <c r="AE509" s="852"/>
      <c r="AF509" s="500"/>
      <c r="AG509" s="500"/>
      <c r="AH509" s="317" t="s">
        <v>97</v>
      </c>
      <c r="AI509" s="774"/>
      <c r="AJ509" s="1351"/>
      <c r="AK509" s="602"/>
      <c r="AL509" s="754"/>
      <c r="AM509" s="755"/>
      <c r="AN509" s="755"/>
      <c r="AO509" s="500"/>
      <c r="AP509" s="500"/>
      <c r="AQ509" s="500"/>
      <c r="AR509" s="313" t="s">
        <v>97</v>
      </c>
      <c r="AS509" s="774"/>
      <c r="AT509" s="1033"/>
      <c r="AU509" s="1033"/>
      <c r="AV509" s="1033"/>
      <c r="AW509" s="635"/>
      <c r="AX509" s="636"/>
    </row>
    <row r="510" spans="1:50" ht="29.25" customHeight="1" x14ac:dyDescent="0.15">
      <c r="A510" s="1479"/>
      <c r="B510" s="1275" t="s">
        <v>743</v>
      </c>
      <c r="C510" s="1292" t="s">
        <v>802</v>
      </c>
      <c r="D510" s="1442"/>
      <c r="E510" s="1442"/>
      <c r="F510" s="1442"/>
      <c r="G510" s="1442"/>
      <c r="H510" s="1442"/>
      <c r="I510" s="1443"/>
      <c r="J510" s="796" t="str">
        <f>IF(K246="□"," □　非選択"," ■　選択中")</f>
        <v xml:space="preserve"> □　非選択</v>
      </c>
      <c r="K510" s="670"/>
      <c r="L510" s="507"/>
      <c r="M510" s="507"/>
      <c r="N510" s="507"/>
      <c r="O510" s="507"/>
      <c r="P510" s="507"/>
      <c r="Q510" s="582"/>
      <c r="R510" s="671"/>
      <c r="S510" s="1286" t="s">
        <v>773</v>
      </c>
      <c r="T510" s="1289" t="s">
        <v>802</v>
      </c>
      <c r="U510" s="1439"/>
      <c r="V510" s="1439"/>
      <c r="W510" s="1439"/>
      <c r="X510" s="1439"/>
      <c r="Y510" s="1439"/>
      <c r="Z510" s="1440"/>
      <c r="AA510" s="164" t="s">
        <v>2</v>
      </c>
      <c r="AB510" s="586" t="s">
        <v>167</v>
      </c>
      <c r="AC510" s="326"/>
      <c r="AD510" s="326"/>
      <c r="AE510" s="326"/>
      <c r="AF510" s="326"/>
      <c r="AG510" s="326"/>
      <c r="AH510" s="609"/>
      <c r="AI510" s="672"/>
      <c r="AJ510" s="1064" t="s">
        <v>743</v>
      </c>
      <c r="AK510" s="173" t="s">
        <v>3</v>
      </c>
      <c r="AL510" s="808" t="s">
        <v>167</v>
      </c>
      <c r="AM510" s="322"/>
      <c r="AN510" s="174" t="s">
        <v>2</v>
      </c>
      <c r="AO510" s="809" t="s">
        <v>190</v>
      </c>
      <c r="AP510" s="507"/>
      <c r="AQ510" s="507"/>
      <c r="AR510" s="582"/>
      <c r="AS510" s="672"/>
      <c r="AT510" s="810"/>
      <c r="AU510" s="810"/>
      <c r="AV510" s="811"/>
      <c r="AW510" s="812"/>
      <c r="AX510" s="813"/>
    </row>
    <row r="511" spans="1:50" ht="29.25" customHeight="1" x14ac:dyDescent="0.4">
      <c r="A511" s="1479"/>
      <c r="B511" s="1269"/>
      <c r="C511" s="1305"/>
      <c r="D511" s="1305"/>
      <c r="E511" s="1305"/>
      <c r="F511" s="1305"/>
      <c r="G511" s="1305"/>
      <c r="H511" s="1305"/>
      <c r="I511" s="1306"/>
      <c r="J511" s="161" t="s">
        <v>3</v>
      </c>
      <c r="K511" s="640" t="str">
        <f>IF(K13="銀の認定【新規】","取組無し、または添付資料無し（初回のみ　※添付資料ない場合は採点対象外）","取組無し")</f>
        <v>取組無し</v>
      </c>
      <c r="L511" s="641"/>
      <c r="M511" s="662"/>
      <c r="N511" s="134"/>
      <c r="O511" s="134"/>
      <c r="P511" s="134"/>
      <c r="Q511" s="773"/>
      <c r="R511" s="775"/>
      <c r="S511" s="1366"/>
      <c r="T511" s="1370"/>
      <c r="U511" s="1370"/>
      <c r="V511" s="1370"/>
      <c r="W511" s="1370"/>
      <c r="X511" s="1370"/>
      <c r="Y511" s="1370"/>
      <c r="Z511" s="1371"/>
      <c r="AA511" s="161" t="s">
        <v>3</v>
      </c>
      <c r="AB511" s="640" t="str">
        <f>IF(K13="銀の認定【新規】","取組無し、または添付資料無し（初回のみ　※添付資料ない場合は採点対象外）","取組無し")</f>
        <v>取組無し</v>
      </c>
      <c r="AC511" s="641"/>
      <c r="AD511" s="662"/>
      <c r="AE511" s="134"/>
      <c r="AF511" s="134"/>
      <c r="AG511" s="134"/>
      <c r="AH511" s="773"/>
      <c r="AI511" s="774"/>
      <c r="AJ511" s="1350"/>
      <c r="AK511" s="171" t="s">
        <v>3</v>
      </c>
      <c r="AL511" s="644" t="str">
        <f>IF(K13="銀の認定【新規】","取組無し、または添付資料無し（初回のみ　※添付資料ない場合は採点対象外）","取組無し")</f>
        <v>取組無し</v>
      </c>
      <c r="AM511" s="641"/>
      <c r="AN511" s="662"/>
      <c r="AO511" s="134"/>
      <c r="AP511" s="134"/>
      <c r="AQ511" s="134"/>
      <c r="AR511" s="773"/>
      <c r="AS511" s="774"/>
      <c r="AT511" s="1032" t="str">
        <f>IF(K246="□","-",Q525)</f>
        <v>-</v>
      </c>
      <c r="AU511" s="1032" t="str">
        <f>IF(S19="□","",IF(K246="□","-",AH525))</f>
        <v/>
      </c>
      <c r="AV511" s="1032" t="str">
        <f>IF(AJ19="□","",IF(K246="□","-",AR525))</f>
        <v/>
      </c>
      <c r="AW511" s="1238" t="s">
        <v>368</v>
      </c>
      <c r="AX511" s="1239"/>
    </row>
    <row r="512" spans="1:50" ht="19.5" customHeight="1" x14ac:dyDescent="0.4">
      <c r="A512" s="1479"/>
      <c r="B512" s="1269"/>
      <c r="C512" s="1305"/>
      <c r="D512" s="1305"/>
      <c r="E512" s="1305"/>
      <c r="F512" s="1305"/>
      <c r="G512" s="1305"/>
      <c r="H512" s="1305"/>
      <c r="I512" s="1306"/>
      <c r="J512" s="1076" t="s">
        <v>71</v>
      </c>
      <c r="K512" s="1056"/>
      <c r="L512" s="1056"/>
      <c r="N512" s="372"/>
      <c r="O512" s="372"/>
      <c r="P512" s="372"/>
      <c r="Q512" s="373"/>
      <c r="R512" s="775"/>
      <c r="S512" s="1366"/>
      <c r="T512" s="1370"/>
      <c r="U512" s="1370"/>
      <c r="V512" s="1370"/>
      <c r="W512" s="1370"/>
      <c r="X512" s="1370"/>
      <c r="Y512" s="1370"/>
      <c r="Z512" s="1371"/>
      <c r="AA512" s="1076" t="s">
        <v>71</v>
      </c>
      <c r="AB512" s="1056"/>
      <c r="AC512" s="1056"/>
      <c r="AD512" s="48"/>
      <c r="AE512" s="372"/>
      <c r="AF512" s="372"/>
      <c r="AG512" s="372"/>
      <c r="AH512" s="373"/>
      <c r="AI512" s="774"/>
      <c r="AJ512" s="1350"/>
      <c r="AK512" s="1056" t="s">
        <v>71</v>
      </c>
      <c r="AL512" s="1056"/>
      <c r="AM512" s="1056"/>
      <c r="AN512" s="48"/>
      <c r="AO512" s="372"/>
      <c r="AP512" s="372"/>
      <c r="AQ512" s="372"/>
      <c r="AR512" s="373"/>
      <c r="AS512" s="774"/>
      <c r="AT512" s="1032"/>
      <c r="AU512" s="1032"/>
      <c r="AV512" s="1032"/>
      <c r="AW512" s="1220"/>
      <c r="AX512" s="1221"/>
    </row>
    <row r="513" spans="1:50" ht="19.5" customHeight="1" x14ac:dyDescent="0.4">
      <c r="A513" s="1479"/>
      <c r="B513" s="1269"/>
      <c r="C513" s="1305"/>
      <c r="D513" s="1305"/>
      <c r="E513" s="1305"/>
      <c r="F513" s="1305"/>
      <c r="G513" s="1305"/>
      <c r="H513" s="1305"/>
      <c r="I513" s="1306"/>
      <c r="J513" s="156" t="s">
        <v>3</v>
      </c>
      <c r="K513" s="277" t="s">
        <v>769</v>
      </c>
      <c r="L513" s="277"/>
      <c r="N513" s="372"/>
      <c r="O513" s="372"/>
      <c r="P513" s="372"/>
      <c r="Q513" s="776"/>
      <c r="R513" s="383">
        <f>IF(J513="☑",11,0)</f>
        <v>0</v>
      </c>
      <c r="S513" s="1366"/>
      <c r="T513" s="1370"/>
      <c r="U513" s="1370"/>
      <c r="V513" s="1370"/>
      <c r="W513" s="1370"/>
      <c r="X513" s="1370"/>
      <c r="Y513" s="1370"/>
      <c r="Z513" s="1371"/>
      <c r="AA513" s="156" t="s">
        <v>3</v>
      </c>
      <c r="AB513" s="277" t="s">
        <v>769</v>
      </c>
      <c r="AC513" s="277"/>
      <c r="AD513" s="48"/>
      <c r="AE513" s="372"/>
      <c r="AF513" s="372"/>
      <c r="AG513" s="372"/>
      <c r="AH513" s="776"/>
      <c r="AI513" s="383">
        <f>IF(AA513="☑",11,0)</f>
        <v>0</v>
      </c>
      <c r="AJ513" s="1350"/>
      <c r="AK513" s="202" t="s">
        <v>3</v>
      </c>
      <c r="AL513" s="277" t="s">
        <v>769</v>
      </c>
      <c r="AM513" s="277"/>
      <c r="AN513" s="48"/>
      <c r="AO513" s="372"/>
      <c r="AP513" s="372"/>
      <c r="AQ513" s="372"/>
      <c r="AR513" s="776"/>
      <c r="AS513" s="383">
        <f>IF(AK513="☑",11,0)</f>
        <v>0</v>
      </c>
      <c r="AT513" s="1032"/>
      <c r="AU513" s="1032"/>
      <c r="AV513" s="1032"/>
      <c r="AW513" s="1222"/>
      <c r="AX513" s="1223"/>
    </row>
    <row r="514" spans="1:50" ht="19.5" customHeight="1" x14ac:dyDescent="0.4">
      <c r="A514" s="1479"/>
      <c r="B514" s="1269"/>
      <c r="C514" s="1305"/>
      <c r="D514" s="1305"/>
      <c r="E514" s="1305"/>
      <c r="F514" s="1305"/>
      <c r="G514" s="1305"/>
      <c r="H514" s="1305"/>
      <c r="I514" s="1306"/>
      <c r="J514" s="778"/>
      <c r="K514" s="385" t="s">
        <v>96</v>
      </c>
      <c r="L514" s="277"/>
      <c r="N514" s="372"/>
      <c r="O514" s="475"/>
      <c r="P514" s="372"/>
      <c r="Q514" s="373"/>
      <c r="R514" s="663"/>
      <c r="S514" s="1366"/>
      <c r="T514" s="1370"/>
      <c r="U514" s="1370"/>
      <c r="V514" s="1370"/>
      <c r="W514" s="1370"/>
      <c r="X514" s="1370"/>
      <c r="Y514" s="1370"/>
      <c r="Z514" s="1371"/>
      <c r="AA514" s="778"/>
      <c r="AB514" s="385" t="s">
        <v>96</v>
      </c>
      <c r="AC514" s="277"/>
      <c r="AD514" s="48"/>
      <c r="AE514" s="372"/>
      <c r="AF514" s="475"/>
      <c r="AG514" s="372"/>
      <c r="AH514" s="373"/>
      <c r="AI514" s="663"/>
      <c r="AJ514" s="1350"/>
      <c r="AK514" s="989"/>
      <c r="AL514" s="474" t="s">
        <v>96</v>
      </c>
      <c r="AM514" s="277"/>
      <c r="AN514" s="48"/>
      <c r="AO514" s="372"/>
      <c r="AP514" s="475"/>
      <c r="AQ514" s="372"/>
      <c r="AR514" s="373"/>
      <c r="AS514" s="663"/>
      <c r="AT514" s="1032"/>
      <c r="AU514" s="1032"/>
      <c r="AV514" s="1032"/>
      <c r="AW514" s="1222"/>
      <c r="AX514" s="1223"/>
    </row>
    <row r="515" spans="1:50" ht="19.5" customHeight="1" x14ac:dyDescent="0.4">
      <c r="A515" s="1479"/>
      <c r="B515" s="1269"/>
      <c r="C515" s="1305"/>
      <c r="D515" s="1305"/>
      <c r="E515" s="1305"/>
      <c r="F515" s="1305"/>
      <c r="G515" s="1305"/>
      <c r="H515" s="1305"/>
      <c r="I515" s="1306"/>
      <c r="J515" s="778"/>
      <c r="K515" s="202" t="s">
        <v>3</v>
      </c>
      <c r="L515" s="409" t="s">
        <v>800</v>
      </c>
      <c r="M515" s="372"/>
      <c r="N515" s="372"/>
      <c r="O515" s="372"/>
      <c r="P515" s="372"/>
      <c r="Q515" s="373"/>
      <c r="R515" s="663"/>
      <c r="S515" s="1366"/>
      <c r="T515" s="1370"/>
      <c r="U515" s="1370"/>
      <c r="V515" s="1370"/>
      <c r="W515" s="1370"/>
      <c r="X515" s="1370"/>
      <c r="Y515" s="1370"/>
      <c r="Z515" s="1371"/>
      <c r="AA515" s="778"/>
      <c r="AB515" s="202" t="s">
        <v>3</v>
      </c>
      <c r="AC515" s="409" t="s">
        <v>800</v>
      </c>
      <c r="AD515" s="372"/>
      <c r="AE515" s="372"/>
      <c r="AF515" s="372"/>
      <c r="AG515" s="372"/>
      <c r="AH515" s="373"/>
      <c r="AI515" s="663"/>
      <c r="AJ515" s="1350"/>
      <c r="AK515" s="989"/>
      <c r="AL515" s="202" t="s">
        <v>3</v>
      </c>
      <c r="AM515" s="409" t="s">
        <v>800</v>
      </c>
      <c r="AN515" s="372"/>
      <c r="AO515" s="372"/>
      <c r="AP515" s="372"/>
      <c r="AQ515" s="372"/>
      <c r="AR515" s="373"/>
      <c r="AS515" s="663"/>
      <c r="AT515" s="1032"/>
      <c r="AU515" s="1032"/>
      <c r="AV515" s="1032"/>
      <c r="AW515" s="1222"/>
      <c r="AX515" s="1223"/>
    </row>
    <row r="516" spans="1:50" ht="19.5" customHeight="1" x14ac:dyDescent="0.4">
      <c r="A516" s="1479"/>
      <c r="B516" s="1269"/>
      <c r="C516" s="422"/>
      <c r="D516" s="1039" t="s">
        <v>162</v>
      </c>
      <c r="E516" s="1040"/>
      <c r="F516" s="1040"/>
      <c r="G516" s="1040"/>
      <c r="H516" s="1041"/>
      <c r="I516" s="479"/>
      <c r="J516" s="778"/>
      <c r="K516" s="202" t="s">
        <v>3</v>
      </c>
      <c r="L516" s="409" t="s">
        <v>92</v>
      </c>
      <c r="M516" s="372"/>
      <c r="N516" s="1243"/>
      <c r="O516" s="1244"/>
      <c r="P516" s="372"/>
      <c r="Q516" s="373"/>
      <c r="R516" s="663"/>
      <c r="S516" s="1366"/>
      <c r="T516" s="426"/>
      <c r="U516" s="1039" t="s">
        <v>162</v>
      </c>
      <c r="V516" s="1040"/>
      <c r="W516" s="1040"/>
      <c r="X516" s="1040"/>
      <c r="Y516" s="1041"/>
      <c r="Z516" s="480"/>
      <c r="AA516" s="778"/>
      <c r="AB516" s="202" t="s">
        <v>3</v>
      </c>
      <c r="AC516" s="409" t="s">
        <v>92</v>
      </c>
      <c r="AD516" s="372"/>
      <c r="AE516" s="1243"/>
      <c r="AF516" s="1244"/>
      <c r="AG516" s="372"/>
      <c r="AH516" s="373"/>
      <c r="AI516" s="663"/>
      <c r="AJ516" s="1350"/>
      <c r="AK516" s="989"/>
      <c r="AL516" s="202" t="s">
        <v>3</v>
      </c>
      <c r="AM516" s="409" t="s">
        <v>92</v>
      </c>
      <c r="AN516" s="372"/>
      <c r="AO516" s="1243"/>
      <c r="AP516" s="1244"/>
      <c r="AQ516" s="372"/>
      <c r="AR516" s="373"/>
      <c r="AS516" s="663"/>
      <c r="AT516" s="1032"/>
      <c r="AU516" s="1032"/>
      <c r="AV516" s="1032"/>
      <c r="AW516" s="1222"/>
      <c r="AX516" s="1223"/>
    </row>
    <row r="517" spans="1:50" ht="19.5" customHeight="1" x14ac:dyDescent="0.15">
      <c r="A517" s="1479"/>
      <c r="B517" s="1269"/>
      <c r="C517" s="992"/>
      <c r="D517" s="1042"/>
      <c r="E517" s="1043"/>
      <c r="F517" s="1043"/>
      <c r="G517" s="1043"/>
      <c r="H517" s="1044"/>
      <c r="I517" s="992"/>
      <c r="J517" s="439" t="s">
        <v>68</v>
      </c>
      <c r="K517" s="148"/>
      <c r="L517" s="398"/>
      <c r="M517" s="398"/>
      <c r="N517" s="148"/>
      <c r="O517" s="372"/>
      <c r="P517" s="517"/>
      <c r="Q517" s="373"/>
      <c r="R517" s="412"/>
      <c r="S517" s="1366"/>
      <c r="T517" s="993"/>
      <c r="U517" s="1042"/>
      <c r="V517" s="1043"/>
      <c r="W517" s="1043"/>
      <c r="X517" s="1043"/>
      <c r="Y517" s="1044"/>
      <c r="Z517" s="993"/>
      <c r="AA517" s="439" t="s">
        <v>68</v>
      </c>
      <c r="AB517" s="148"/>
      <c r="AC517" s="398"/>
      <c r="AD517" s="398"/>
      <c r="AE517" s="148"/>
      <c r="AF517" s="372"/>
      <c r="AG517" s="517"/>
      <c r="AH517" s="373"/>
      <c r="AI517" s="412"/>
      <c r="AJ517" s="1350"/>
      <c r="AK517" s="441" t="s">
        <v>68</v>
      </c>
      <c r="AL517" s="148"/>
      <c r="AM517" s="398"/>
      <c r="AN517" s="398"/>
      <c r="AO517" s="148"/>
      <c r="AP517" s="372"/>
      <c r="AQ517" s="517"/>
      <c r="AR517" s="373"/>
      <c r="AS517" s="412"/>
      <c r="AT517" s="1032"/>
      <c r="AU517" s="1032"/>
      <c r="AV517" s="1032"/>
      <c r="AW517" s="1216"/>
      <c r="AX517" s="1215"/>
    </row>
    <row r="518" spans="1:50" ht="19.5" customHeight="1" x14ac:dyDescent="0.4">
      <c r="A518" s="1479"/>
      <c r="B518" s="1269"/>
      <c r="C518" s="992"/>
      <c r="D518" s="1045" t="s">
        <v>157</v>
      </c>
      <c r="E518" s="1046"/>
      <c r="F518" s="1046"/>
      <c r="G518" s="1046"/>
      <c r="H518" s="1047"/>
      <c r="I518" s="992"/>
      <c r="J518" s="156" t="s">
        <v>3</v>
      </c>
      <c r="K518" s="409" t="s">
        <v>66</v>
      </c>
      <c r="L518" s="410"/>
      <c r="M518" s="410"/>
      <c r="N518" s="372"/>
      <c r="O518" s="372"/>
      <c r="P518" s="46"/>
      <c r="Q518" s="373"/>
      <c r="R518" s="412">
        <f>IF(R513=0,99,IF(AND(J518="☑",J519="☑"),99,IF(AND(J518="□",J519="□"),99,IF(J518="☑",1,2))))</f>
        <v>99</v>
      </c>
      <c r="S518" s="1366"/>
      <c r="T518" s="993"/>
      <c r="U518" s="1045" t="s">
        <v>157</v>
      </c>
      <c r="V518" s="1046"/>
      <c r="W518" s="1046"/>
      <c r="X518" s="1046"/>
      <c r="Y518" s="1047"/>
      <c r="Z518" s="993"/>
      <c r="AA518" s="156" t="s">
        <v>2</v>
      </c>
      <c r="AB518" s="409" t="s">
        <v>66</v>
      </c>
      <c r="AC518" s="410"/>
      <c r="AD518" s="410"/>
      <c r="AE518" s="372"/>
      <c r="AF518" s="372"/>
      <c r="AG518" s="46"/>
      <c r="AH518" s="373"/>
      <c r="AI518" s="412">
        <f>IF(AI513=0,99,IF(AND(AA518="☑",AA519="☑"),99,IF(AND(AA518="□",AA519="□"),99,IF(AA518="☑",1,2))))</f>
        <v>99</v>
      </c>
      <c r="AJ518" s="1350"/>
      <c r="AK518" s="156" t="s">
        <v>2</v>
      </c>
      <c r="AL518" s="409" t="s">
        <v>66</v>
      </c>
      <c r="AM518" s="410"/>
      <c r="AN518" s="410"/>
      <c r="AO518" s="372"/>
      <c r="AP518" s="372"/>
      <c r="AQ518" s="46"/>
      <c r="AR518" s="373"/>
      <c r="AS518" s="412">
        <f>IF(AS513=0,99,IF(AND(AK518="☑",AK519="☑"),99,IF(AND(AK518="□",AK519="□"),99,IF(AK518="☑",1,2))))</f>
        <v>99</v>
      </c>
      <c r="AT518" s="1032"/>
      <c r="AU518" s="1032"/>
      <c r="AV518" s="1032"/>
      <c r="AW518" s="1216"/>
      <c r="AX518" s="1215"/>
    </row>
    <row r="519" spans="1:50" ht="19.5" customHeight="1" x14ac:dyDescent="0.4">
      <c r="A519" s="1479"/>
      <c r="B519" s="1269"/>
      <c r="C519" s="992"/>
      <c r="D519" s="1048"/>
      <c r="E519" s="1049"/>
      <c r="F519" s="1049"/>
      <c r="G519" s="1049"/>
      <c r="H519" s="1050"/>
      <c r="I519" s="992"/>
      <c r="J519" s="156" t="s">
        <v>3</v>
      </c>
      <c r="K519" s="397" t="s">
        <v>67</v>
      </c>
      <c r="L519" s="398"/>
      <c r="M519" s="398"/>
      <c r="N519" s="46"/>
      <c r="O519" s="372"/>
      <c r="P519" s="372"/>
      <c r="Q519" s="373"/>
      <c r="R519" s="491"/>
      <c r="S519" s="1366"/>
      <c r="T519" s="993"/>
      <c r="U519" s="1048"/>
      <c r="V519" s="1049"/>
      <c r="W519" s="1049"/>
      <c r="X519" s="1049"/>
      <c r="Y519" s="1050"/>
      <c r="Z519" s="993"/>
      <c r="AA519" s="156" t="s">
        <v>3</v>
      </c>
      <c r="AB519" s="397" t="s">
        <v>67</v>
      </c>
      <c r="AC519" s="398"/>
      <c r="AD519" s="398"/>
      <c r="AE519" s="46"/>
      <c r="AF519" s="372"/>
      <c r="AG519" s="372"/>
      <c r="AH519" s="373"/>
      <c r="AI519" s="491"/>
      <c r="AJ519" s="1350"/>
      <c r="AK519" s="156" t="s">
        <v>3</v>
      </c>
      <c r="AL519" s="397" t="s">
        <v>67</v>
      </c>
      <c r="AM519" s="398"/>
      <c r="AN519" s="398"/>
      <c r="AO519" s="46"/>
      <c r="AP519" s="372"/>
      <c r="AQ519" s="372"/>
      <c r="AR519" s="373"/>
      <c r="AS519" s="491"/>
      <c r="AT519" s="1032"/>
      <c r="AU519" s="1032"/>
      <c r="AV519" s="1032"/>
      <c r="AW519" s="1216"/>
      <c r="AX519" s="1215"/>
    </row>
    <row r="520" spans="1:50" ht="19.5" customHeight="1" x14ac:dyDescent="0.15">
      <c r="A520" s="1479"/>
      <c r="B520" s="1269"/>
      <c r="C520" s="992"/>
      <c r="D520" s="1444" t="s">
        <v>158</v>
      </c>
      <c r="E520" s="1445"/>
      <c r="F520" s="1445"/>
      <c r="G520" s="1445"/>
      <c r="H520" s="1446"/>
      <c r="I520" s="992"/>
      <c r="J520" s="439" t="s">
        <v>224</v>
      </c>
      <c r="K520" s="148"/>
      <c r="L520" s="377"/>
      <c r="M520" s="148"/>
      <c r="N520" s="372"/>
      <c r="O520" s="570"/>
      <c r="P520" s="372"/>
      <c r="Q520" s="373"/>
      <c r="R520" s="412"/>
      <c r="S520" s="1366"/>
      <c r="T520" s="993"/>
      <c r="U520" s="1444" t="s">
        <v>158</v>
      </c>
      <c r="V520" s="1445"/>
      <c r="W520" s="1445"/>
      <c r="X520" s="1445"/>
      <c r="Y520" s="1446"/>
      <c r="Z520" s="993"/>
      <c r="AA520" s="439" t="s">
        <v>224</v>
      </c>
      <c r="AB520" s="148"/>
      <c r="AC520" s="377"/>
      <c r="AD520" s="148"/>
      <c r="AE520" s="372"/>
      <c r="AF520" s="570" t="str">
        <f>IF(AF521="","",IFERROR(IF(DATEDIF(AF521,$K$14,"M")&lt;6,"レポート記入日から6ヵ月未満になっていませんか？",""),""))</f>
        <v/>
      </c>
      <c r="AG520" s="372"/>
      <c r="AH520" s="373"/>
      <c r="AI520" s="412"/>
      <c r="AJ520" s="1350"/>
      <c r="AK520" s="441" t="s">
        <v>224</v>
      </c>
      <c r="AL520" s="148"/>
      <c r="AM520" s="377"/>
      <c r="AN520" s="148"/>
      <c r="AO520" s="372"/>
      <c r="AP520" s="570" t="str">
        <f>IF(AP521="","",IFERROR(IF(DATEDIF(AP521,$K$14,"M")&lt;6,"レポート記入日から6ヵ月未満になっていませんか？",""),""))</f>
        <v/>
      </c>
      <c r="AQ520" s="372"/>
      <c r="AR520" s="373"/>
      <c r="AS520" s="412"/>
      <c r="AT520" s="1032"/>
      <c r="AU520" s="1032"/>
      <c r="AV520" s="1032"/>
      <c r="AW520" s="1216"/>
      <c r="AX520" s="1215"/>
    </row>
    <row r="521" spans="1:50" ht="19.5" customHeight="1" x14ac:dyDescent="0.4">
      <c r="A521" s="1479"/>
      <c r="B521" s="1269"/>
      <c r="C521" s="992"/>
      <c r="D521" s="1447"/>
      <c r="E521" s="1448"/>
      <c r="F521" s="1448"/>
      <c r="G521" s="1448"/>
      <c r="H521" s="1449"/>
      <c r="I521" s="992"/>
      <c r="J521" s="156" t="s">
        <v>3</v>
      </c>
      <c r="K521" s="428" t="s">
        <v>735</v>
      </c>
      <c r="L521" s="303"/>
      <c r="M521" s="303"/>
      <c r="N521" s="429" t="s">
        <v>72</v>
      </c>
      <c r="O521" s="191"/>
      <c r="P521" s="372"/>
      <c r="Q521" s="373"/>
      <c r="R521" s="412">
        <f>IF(R513=0,99,IF(AND(J521="☑",J522="☑"),99,IF(AND(J521="□",J522="□"),99,IF(J521="☑",1,3))))</f>
        <v>99</v>
      </c>
      <c r="S521" s="1366"/>
      <c r="T521" s="993"/>
      <c r="U521" s="1447"/>
      <c r="V521" s="1448"/>
      <c r="W521" s="1448"/>
      <c r="X521" s="1448"/>
      <c r="Y521" s="1449"/>
      <c r="Z521" s="993"/>
      <c r="AA521" s="156" t="s">
        <v>2</v>
      </c>
      <c r="AB521" s="428" t="s">
        <v>735</v>
      </c>
      <c r="AC521" s="303"/>
      <c r="AD521" s="303"/>
      <c r="AE521" s="429" t="s">
        <v>72</v>
      </c>
      <c r="AF521" s="191"/>
      <c r="AG521" s="372"/>
      <c r="AH521" s="373"/>
      <c r="AI521" s="412">
        <f>IF(AI513=0,99,IF(AND(AA521="☑",AA522="☑"),99,IF(AND(AA521="□",AA522="□"),99,IF(AA521="☑",1,3))))</f>
        <v>99</v>
      </c>
      <c r="AJ521" s="1350"/>
      <c r="AK521" s="156" t="s">
        <v>2</v>
      </c>
      <c r="AL521" s="428" t="s">
        <v>735</v>
      </c>
      <c r="AM521" s="303"/>
      <c r="AN521" s="303"/>
      <c r="AO521" s="429" t="s">
        <v>72</v>
      </c>
      <c r="AP521" s="191"/>
      <c r="AQ521" s="372"/>
      <c r="AR521" s="373"/>
      <c r="AS521" s="412">
        <f>IF(AS513=0,99,IF(AND(AK521="☑",AK522="☑"),99,IF(AND(AK521="□",AK522="□"),99,IF(AK521="☑",1,3))))</f>
        <v>99</v>
      </c>
      <c r="AT521" s="1032"/>
      <c r="AU521" s="1032"/>
      <c r="AV521" s="1032"/>
      <c r="AW521" s="1216"/>
      <c r="AX521" s="1215"/>
    </row>
    <row r="522" spans="1:50" ht="19.5" customHeight="1" x14ac:dyDescent="0.4">
      <c r="A522" s="1479"/>
      <c r="B522" s="1269"/>
      <c r="C522" s="992"/>
      <c r="D522" s="992"/>
      <c r="E522" s="992"/>
      <c r="F522" s="992"/>
      <c r="G522" s="992"/>
      <c r="H522" s="992"/>
      <c r="I522" s="992"/>
      <c r="J522" s="156" t="s">
        <v>3</v>
      </c>
      <c r="K522" s="428" t="s">
        <v>734</v>
      </c>
      <c r="L522" s="303"/>
      <c r="M522" s="303"/>
      <c r="N522" s="494" t="s">
        <v>759</v>
      </c>
      <c r="O522" s="148"/>
      <c r="P522" s="372"/>
      <c r="Q522" s="373"/>
      <c r="R522" s="775"/>
      <c r="S522" s="1366"/>
      <c r="T522" s="993"/>
      <c r="U522" s="993"/>
      <c r="V522" s="993"/>
      <c r="W522" s="993"/>
      <c r="X522" s="993"/>
      <c r="Y522" s="993"/>
      <c r="Z522" s="993"/>
      <c r="AA522" s="156" t="s">
        <v>3</v>
      </c>
      <c r="AB522" s="428" t="s">
        <v>734</v>
      </c>
      <c r="AC522" s="303"/>
      <c r="AD522" s="303"/>
      <c r="AE522" s="494" t="s">
        <v>759</v>
      </c>
      <c r="AF522" s="148"/>
      <c r="AG522" s="372"/>
      <c r="AH522" s="373"/>
      <c r="AI522" s="774"/>
      <c r="AJ522" s="1350"/>
      <c r="AK522" s="156" t="s">
        <v>3</v>
      </c>
      <c r="AL522" s="428" t="s">
        <v>734</v>
      </c>
      <c r="AM522" s="303"/>
      <c r="AN522" s="303"/>
      <c r="AO522" s="494" t="s">
        <v>166</v>
      </c>
      <c r="AP522" s="148"/>
      <c r="AQ522" s="372"/>
      <c r="AR522" s="373"/>
      <c r="AS522" s="774"/>
      <c r="AT522" s="1032"/>
      <c r="AU522" s="1032"/>
      <c r="AV522" s="1032"/>
      <c r="AW522" s="1216"/>
      <c r="AX522" s="1215"/>
    </row>
    <row r="523" spans="1:50" ht="11.45" customHeight="1" x14ac:dyDescent="0.4">
      <c r="A523" s="1479"/>
      <c r="B523" s="1269"/>
      <c r="C523" s="992"/>
      <c r="D523" s="992"/>
      <c r="E523" s="992"/>
      <c r="F523" s="992"/>
      <c r="G523" s="992"/>
      <c r="H523" s="992"/>
      <c r="I523" s="992"/>
      <c r="J523" s="370"/>
      <c r="K523" s="428"/>
      <c r="L523" s="303"/>
      <c r="M523" s="303"/>
      <c r="N523" s="148"/>
      <c r="O523" s="304"/>
      <c r="P523" s="372"/>
      <c r="Q523" s="373"/>
      <c r="R523" s="775"/>
      <c r="S523" s="1366"/>
      <c r="T523" s="993"/>
      <c r="U523" s="993"/>
      <c r="V523" s="993"/>
      <c r="W523" s="993"/>
      <c r="X523" s="993"/>
      <c r="Y523" s="993"/>
      <c r="Z523" s="993"/>
      <c r="AA523" s="370"/>
      <c r="AB523" s="428"/>
      <c r="AC523" s="303"/>
      <c r="AD523" s="303"/>
      <c r="AE523" s="148"/>
      <c r="AF523" s="304"/>
      <c r="AG523" s="372"/>
      <c r="AH523" s="373"/>
      <c r="AI523" s="774"/>
      <c r="AJ523" s="1350"/>
      <c r="AK523" s="376"/>
      <c r="AL523" s="428"/>
      <c r="AM523" s="303"/>
      <c r="AN523" s="303"/>
      <c r="AO523" s="148"/>
      <c r="AP523" s="304"/>
      <c r="AQ523" s="372"/>
      <c r="AR523" s="373"/>
      <c r="AS523" s="774"/>
      <c r="AT523" s="1032"/>
      <c r="AU523" s="1032"/>
      <c r="AV523" s="1032"/>
      <c r="AW523" s="1216"/>
      <c r="AX523" s="1215"/>
    </row>
    <row r="524" spans="1:50" ht="19.5" customHeight="1" x14ac:dyDescent="0.3">
      <c r="A524" s="1479"/>
      <c r="B524" s="1269"/>
      <c r="C524" s="992"/>
      <c r="D524" s="992"/>
      <c r="E524" s="992"/>
      <c r="F524" s="992"/>
      <c r="G524" s="992"/>
      <c r="H524" s="992"/>
      <c r="I524" s="992"/>
      <c r="J524" s="301" t="s">
        <v>73</v>
      </c>
      <c r="K524" s="646"/>
      <c r="L524" s="302"/>
      <c r="M524" s="303"/>
      <c r="N524" s="148"/>
      <c r="O524" s="304"/>
      <c r="P524" s="304"/>
      <c r="Q524" s="305" t="str">
        <f>IF(ISNUMBER(Q525),"","必要項目が正しく選択されていません")</f>
        <v/>
      </c>
      <c r="R524" s="775"/>
      <c r="S524" s="1366"/>
      <c r="T524" s="993"/>
      <c r="U524" s="993"/>
      <c r="V524" s="993"/>
      <c r="W524" s="993"/>
      <c r="X524" s="993"/>
      <c r="Y524" s="993"/>
      <c r="Z524" s="993"/>
      <c r="AA524" s="301" t="s">
        <v>204</v>
      </c>
      <c r="AB524" s="646"/>
      <c r="AC524" s="302"/>
      <c r="AD524" s="303"/>
      <c r="AE524" s="148"/>
      <c r="AF524" s="304"/>
      <c r="AG524" s="304"/>
      <c r="AH524" s="305" t="str">
        <f>IF(ISNUMBER(AH525),"","必要項目が正しく選択されていません")</f>
        <v/>
      </c>
      <c r="AI524" s="774"/>
      <c r="AJ524" s="1350"/>
      <c r="AK524" s="148" t="s">
        <v>73</v>
      </c>
      <c r="AL524" s="646"/>
      <c r="AM524" s="302"/>
      <c r="AN524" s="303"/>
      <c r="AO524" s="148"/>
      <c r="AP524" s="304"/>
      <c r="AQ524" s="304"/>
      <c r="AR524" s="305" t="str">
        <f>IF(ISNUMBER(AR525),"","必要項目が正しく選択されていません")</f>
        <v/>
      </c>
      <c r="AS524" s="774"/>
      <c r="AT524" s="1032"/>
      <c r="AU524" s="1032"/>
      <c r="AV524" s="1032"/>
      <c r="AW524" s="1216"/>
      <c r="AX524" s="1215"/>
    </row>
    <row r="525" spans="1:50" ht="40.5" customHeight="1" x14ac:dyDescent="0.25">
      <c r="A525" s="1479"/>
      <c r="B525" s="1269"/>
      <c r="C525" s="992"/>
      <c r="D525" s="992"/>
      <c r="E525" s="992"/>
      <c r="F525" s="992"/>
      <c r="G525" s="992"/>
      <c r="H525" s="992"/>
      <c r="I525" s="992"/>
      <c r="J525" s="370"/>
      <c r="K525" s="1020"/>
      <c r="L525" s="1020"/>
      <c r="M525" s="1020"/>
      <c r="N525" s="1020"/>
      <c r="O525" s="1020"/>
      <c r="P525" s="304"/>
      <c r="Q525" s="445">
        <f>IF(J511="☑",1,IF(AND(R513=11,OR(R518=99,R521=99)),"error",IF(AND(R513=11,R518=1,R521=1),3,IF(AND(R513=11,R518=1,R521=2),2,IF(AND(R513=11,R518=2,R521=1),2,IF(AND(R513=11,R518=2,R521=2),2,1))))))</f>
        <v>1</v>
      </c>
      <c r="R525" s="775"/>
      <c r="S525" s="1366"/>
      <c r="T525" s="993"/>
      <c r="U525" s="993"/>
      <c r="V525" s="993"/>
      <c r="W525" s="993"/>
      <c r="X525" s="993"/>
      <c r="Y525" s="993"/>
      <c r="Z525" s="993"/>
      <c r="AA525" s="370"/>
      <c r="AB525" s="1020"/>
      <c r="AC525" s="1020"/>
      <c r="AD525" s="1020"/>
      <c r="AE525" s="1020"/>
      <c r="AF525" s="1020"/>
      <c r="AG525" s="304"/>
      <c r="AH525" s="309">
        <f>IF(AA510="☑",Q525,IF(AA511="☑",1,IF(AND(AI513=11,OR(AI518=99,AI521=99)),"error",IF(AND(AI513=11,AI518=1,AI521=1),3,IF(AND(AI513=11,AI518=1,AI521=2),2,IF(AND(AI513=11,AI518=2,AI521=1),2,IF(AND(AI513=11,AI518=2,AI521=2),2,1)))))))</f>
        <v>1</v>
      </c>
      <c r="AI525" s="774"/>
      <c r="AJ525" s="1350"/>
      <c r="AK525" s="376"/>
      <c r="AL525" s="1020"/>
      <c r="AM525" s="1020"/>
      <c r="AN525" s="1020"/>
      <c r="AO525" s="1020"/>
      <c r="AP525" s="1020"/>
      <c r="AQ525" s="304"/>
      <c r="AR525" s="445">
        <f>IF(AK510="☑",Q525,IF(AN510="☑",AH525,IF(AK511="☑",1,IF(AND(AS513=11,OR(AS518=99,AS521=99)),"error",IF(AND(AS513=11,AS518=1,AS521=1),3,IF(AND(AS513=11,AS518=1,AS521=2),2,IF(AND(AS513=11,AS518=2,AS521=1),2,IF(AND(AS513=11,AS518=2,AS521=2),2,1))))))))</f>
        <v>1</v>
      </c>
      <c r="AS525" s="774"/>
      <c r="AT525" s="1032"/>
      <c r="AU525" s="1032"/>
      <c r="AV525" s="1032"/>
      <c r="AW525" s="780"/>
      <c r="AX525" s="781"/>
    </row>
    <row r="526" spans="1:50" ht="16.5" customHeight="1" thickBot="1" x14ac:dyDescent="0.2">
      <c r="A526" s="1480"/>
      <c r="B526" s="1297"/>
      <c r="C526" s="798"/>
      <c r="D526" s="798"/>
      <c r="E526" s="798"/>
      <c r="F526" s="798"/>
      <c r="G526" s="798"/>
      <c r="H526" s="798"/>
      <c r="I526" s="798"/>
      <c r="J526" s="647"/>
      <c r="K526" s="648"/>
      <c r="L526" s="649"/>
      <c r="M526" s="649"/>
      <c r="N526" s="452"/>
      <c r="O526" s="452"/>
      <c r="P526" s="452"/>
      <c r="Q526" s="352" t="s">
        <v>97</v>
      </c>
      <c r="R526" s="799"/>
      <c r="S526" s="1377"/>
      <c r="T526" s="800"/>
      <c r="U526" s="800"/>
      <c r="V526" s="800"/>
      <c r="W526" s="800"/>
      <c r="X526" s="800"/>
      <c r="Y526" s="800"/>
      <c r="Z526" s="800"/>
      <c r="AA526" s="647"/>
      <c r="AB526" s="648"/>
      <c r="AC526" s="649"/>
      <c r="AD526" s="649"/>
      <c r="AE526" s="452"/>
      <c r="AF526" s="452"/>
      <c r="AG526" s="452"/>
      <c r="AH526" s="356" t="s">
        <v>97</v>
      </c>
      <c r="AI526" s="801"/>
      <c r="AJ526" s="1441"/>
      <c r="AK526" s="650"/>
      <c r="AL526" s="648"/>
      <c r="AM526" s="649"/>
      <c r="AN526" s="649"/>
      <c r="AO526" s="452"/>
      <c r="AP526" s="452"/>
      <c r="AQ526" s="452"/>
      <c r="AR526" s="352" t="s">
        <v>97</v>
      </c>
      <c r="AS526" s="801"/>
      <c r="AT526" s="1235"/>
      <c r="AU526" s="1235"/>
      <c r="AV526" s="1235"/>
      <c r="AW526" s="651"/>
      <c r="AX526" s="652"/>
    </row>
    <row r="527" spans="1:50" ht="34.5" customHeight="1" x14ac:dyDescent="0.2">
      <c r="A527" s="815"/>
      <c r="B527" s="816"/>
      <c r="C527" s="372"/>
      <c r="D527" s="372"/>
      <c r="E527" s="372"/>
      <c r="F527" s="372"/>
      <c r="G527" s="372"/>
      <c r="H527" s="372"/>
      <c r="I527" s="372"/>
      <c r="J527" s="376"/>
      <c r="K527" s="376"/>
      <c r="L527" s="377"/>
      <c r="M527" s="377"/>
      <c r="N527" s="377"/>
      <c r="O527" s="1498" t="s">
        <v>841</v>
      </c>
      <c r="P527" s="1499"/>
      <c r="Q527" s="817">
        <f>SUM(R244:R247)</f>
        <v>0</v>
      </c>
      <c r="R527" s="275"/>
      <c r="S527" s="818"/>
      <c r="T527" s="372"/>
      <c r="U527" s="372"/>
      <c r="V527" s="372"/>
      <c r="W527" s="372"/>
      <c r="X527" s="372"/>
      <c r="Y527" s="372"/>
      <c r="Z527" s="372"/>
      <c r="AA527" s="376"/>
      <c r="AB527" s="376"/>
      <c r="AC527" s="377"/>
      <c r="AD527" s="377"/>
      <c r="AE527" s="377"/>
      <c r="AF527" s="1498" t="s">
        <v>841</v>
      </c>
      <c r="AG527" s="1499"/>
      <c r="AH527" s="817">
        <f>SUM(AI244:AI247)</f>
        <v>0</v>
      </c>
      <c r="AI527" s="55"/>
      <c r="AJ527" s="708"/>
      <c r="AK527" s="376"/>
      <c r="AL527" s="376"/>
      <c r="AM527" s="377"/>
      <c r="AN527" s="377"/>
      <c r="AO527" s="377"/>
      <c r="AP527" s="1498" t="s">
        <v>841</v>
      </c>
      <c r="AQ527" s="1499"/>
      <c r="AR527" s="817">
        <f>SUM(AS244:AS247)</f>
        <v>0</v>
      </c>
      <c r="AS527" s="55"/>
      <c r="AT527" s="819">
        <f>SUM(R244:R247)</f>
        <v>0</v>
      </c>
      <c r="AU527" s="820">
        <f>SUM(AI244:AI247)</f>
        <v>0</v>
      </c>
      <c r="AV527" s="820">
        <f>SUM(AS244:AS247)</f>
        <v>0</v>
      </c>
      <c r="AW527" s="68"/>
      <c r="AX527" s="630"/>
    </row>
    <row r="528" spans="1:50" ht="16.5" customHeight="1" thickBot="1" x14ac:dyDescent="0.2">
      <c r="A528" s="815"/>
      <c r="B528" s="816"/>
      <c r="C528" s="372"/>
      <c r="D528" s="372"/>
      <c r="E528" s="372"/>
      <c r="F528" s="372"/>
      <c r="G528" s="372"/>
      <c r="H528" s="372"/>
      <c r="I528" s="372"/>
      <c r="J528" s="376"/>
      <c r="K528" s="376"/>
      <c r="L528" s="377"/>
      <c r="M528" s="377"/>
      <c r="N528" s="377"/>
      <c r="O528" s="1500"/>
      <c r="P528" s="1501"/>
      <c r="Q528" s="821" t="s">
        <v>97</v>
      </c>
      <c r="R528" s="275"/>
      <c r="S528" s="818"/>
      <c r="T528" s="372"/>
      <c r="U528" s="372"/>
      <c r="V528" s="372"/>
      <c r="W528" s="372"/>
      <c r="X528" s="372"/>
      <c r="Y528" s="372"/>
      <c r="Z528" s="372"/>
      <c r="AA528" s="376"/>
      <c r="AB528" s="376"/>
      <c r="AC528" s="377"/>
      <c r="AD528" s="377"/>
      <c r="AE528" s="377"/>
      <c r="AF528" s="1500"/>
      <c r="AG528" s="1501"/>
      <c r="AH528" s="821" t="s">
        <v>97</v>
      </c>
      <c r="AI528" s="55"/>
      <c r="AJ528" s="708"/>
      <c r="AK528" s="376"/>
      <c r="AL528" s="376"/>
      <c r="AM528" s="377"/>
      <c r="AN528" s="377"/>
      <c r="AO528" s="377"/>
      <c r="AP528" s="1500"/>
      <c r="AQ528" s="1501"/>
      <c r="AR528" s="821" t="s">
        <v>97</v>
      </c>
      <c r="AS528" s="55"/>
      <c r="AT528" s="822" t="s">
        <v>97</v>
      </c>
      <c r="AU528" s="822" t="s">
        <v>97</v>
      </c>
      <c r="AV528" s="822" t="s">
        <v>97</v>
      </c>
      <c r="AW528" s="68"/>
      <c r="AX528" s="630"/>
    </row>
    <row r="529" spans="1:63" ht="41.1" customHeight="1" x14ac:dyDescent="0.25">
      <c r="A529" s="823"/>
      <c r="B529" s="824"/>
      <c r="C529" s="825"/>
      <c r="D529" s="825"/>
      <c r="E529" s="825"/>
      <c r="F529" s="825"/>
      <c r="G529" s="825"/>
      <c r="H529" s="825"/>
      <c r="I529" s="825"/>
      <c r="J529" s="825"/>
      <c r="K529" s="825"/>
      <c r="L529" s="825"/>
      <c r="M529" s="825"/>
      <c r="N529" s="825"/>
      <c r="O529" s="825"/>
      <c r="P529" s="826" t="str">
        <f>IF(ISNUMBER(Q529),"","必要項目が正しく選択されていない質問があります")</f>
        <v/>
      </c>
      <c r="Q529" s="870">
        <f>Q22+Q246</f>
        <v>9</v>
      </c>
      <c r="R529" s="828"/>
      <c r="S529" s="828"/>
      <c r="T529" s="829"/>
      <c r="U529" s="830"/>
      <c r="V529" s="831"/>
      <c r="W529" s="831"/>
      <c r="X529" s="831"/>
      <c r="Y529" s="831"/>
      <c r="Z529" s="831"/>
      <c r="AA529" s="831"/>
      <c r="AB529" s="831"/>
      <c r="AC529" s="831"/>
      <c r="AD529" s="831"/>
      <c r="AE529" s="831"/>
      <c r="AF529" s="831"/>
      <c r="AG529" s="826" t="str">
        <f>IF(S19="□","",IF(ISNUMBER(AH529),"","必要項目が正しく選択されていない質問があります"))</f>
        <v/>
      </c>
      <c r="AH529" s="870">
        <f>AH22+AH246</f>
        <v>54</v>
      </c>
      <c r="AI529" s="831"/>
      <c r="AJ529" s="831"/>
      <c r="AK529" s="831"/>
      <c r="AL529" s="831"/>
      <c r="AM529" s="832"/>
      <c r="AN529" s="832"/>
      <c r="AO529" s="832"/>
      <c r="AP529" s="832"/>
      <c r="AQ529" s="826" t="str">
        <f>IF(AJ19="□","",IF(ISNUMBER(AR529),"","必要項目が正しく選択されていない質問があります"))</f>
        <v/>
      </c>
      <c r="AR529" s="827">
        <f>AR22+AR246</f>
        <v>54</v>
      </c>
      <c r="AS529" s="833"/>
      <c r="AT529" s="834">
        <f>AT240+AT527</f>
        <v>9</v>
      </c>
      <c r="AU529" s="834" t="str">
        <f>IF(S19="□","",AU240+AU527)</f>
        <v/>
      </c>
      <c r="AV529" s="834" t="str">
        <f>IF(AJ19="□","",AV240+AV527)</f>
        <v/>
      </c>
      <c r="AW529" s="835">
        <f>SUM(AW23:AW380)</f>
        <v>0</v>
      </c>
      <c r="AX529" s="836"/>
      <c r="AY529" s="837"/>
      <c r="AZ529" s="837"/>
      <c r="BA529" s="837"/>
    </row>
    <row r="530" spans="1:63" ht="15.75" customHeight="1" thickBot="1" x14ac:dyDescent="0.2">
      <c r="A530" s="838"/>
      <c r="B530" s="839"/>
      <c r="C530" s="840"/>
      <c r="D530" s="840"/>
      <c r="E530" s="840"/>
      <c r="F530" s="840"/>
      <c r="G530" s="840"/>
      <c r="H530" s="840"/>
      <c r="I530" s="840"/>
      <c r="J530" s="840"/>
      <c r="K530" s="840"/>
      <c r="L530" s="840"/>
      <c r="M530" s="840"/>
      <c r="N530" s="840"/>
      <c r="O530" s="1496" t="s">
        <v>845</v>
      </c>
      <c r="P530" s="1497"/>
      <c r="Q530" s="841" t="s">
        <v>97</v>
      </c>
      <c r="R530" s="842"/>
      <c r="S530" s="842"/>
      <c r="T530" s="843"/>
      <c r="U530" s="844"/>
      <c r="V530" s="845"/>
      <c r="W530" s="845"/>
      <c r="X530" s="845"/>
      <c r="Y530" s="845"/>
      <c r="Z530" s="845"/>
      <c r="AA530" s="845"/>
      <c r="AB530" s="845"/>
      <c r="AC530" s="845"/>
      <c r="AD530" s="845"/>
      <c r="AE530" s="845"/>
      <c r="AF530" s="1496" t="s">
        <v>845</v>
      </c>
      <c r="AG530" s="1497"/>
      <c r="AH530" s="841" t="s">
        <v>97</v>
      </c>
      <c r="AI530" s="845"/>
      <c r="AJ530" s="845"/>
      <c r="AK530" s="845"/>
      <c r="AL530" s="845"/>
      <c r="AM530" s="846"/>
      <c r="AN530" s="846"/>
      <c r="AO530" s="846"/>
      <c r="AP530" s="1496" t="s">
        <v>845</v>
      </c>
      <c r="AQ530" s="1497"/>
      <c r="AR530" s="841" t="s">
        <v>97</v>
      </c>
      <c r="AS530" s="846"/>
      <c r="AT530" s="847" t="s">
        <v>97</v>
      </c>
      <c r="AU530" s="847" t="s">
        <v>97</v>
      </c>
      <c r="AV530" s="847" t="s">
        <v>97</v>
      </c>
      <c r="AW530" s="848"/>
      <c r="AX530" s="849"/>
      <c r="AY530" s="850"/>
      <c r="AZ530" s="850"/>
      <c r="BA530" s="850"/>
      <c r="BB530" s="850"/>
      <c r="BC530" s="850"/>
      <c r="BE530" s="851"/>
      <c r="BG530" s="837"/>
      <c r="BH530" s="837"/>
      <c r="BI530" s="837"/>
      <c r="BJ530" s="837"/>
      <c r="BK530" s="837"/>
    </row>
    <row r="532" spans="1:63" ht="25.5" customHeight="1" x14ac:dyDescent="0.4">
      <c r="B532" s="187"/>
      <c r="D532" s="187" t="s">
        <v>717</v>
      </c>
      <c r="U532" s="188" t="s">
        <v>717</v>
      </c>
    </row>
    <row r="533" spans="1:63" ht="133.5" customHeight="1" x14ac:dyDescent="0.4">
      <c r="B533" s="189"/>
      <c r="C533" s="190"/>
      <c r="D533" s="1410"/>
      <c r="E533" s="1411"/>
      <c r="F533" s="1411"/>
      <c r="G533" s="1411"/>
      <c r="H533" s="1411"/>
      <c r="I533" s="1411"/>
      <c r="J533" s="1411"/>
      <c r="K533" s="1411"/>
      <c r="L533" s="1411"/>
      <c r="M533" s="1411"/>
      <c r="N533" s="1411"/>
      <c r="O533" s="1411"/>
      <c r="P533" s="1411"/>
      <c r="Q533" s="1412"/>
      <c r="U533" s="1407"/>
      <c r="V533" s="1408"/>
      <c r="W533" s="1408"/>
      <c r="X533" s="1408"/>
      <c r="Y533" s="1408"/>
      <c r="Z533" s="1408"/>
      <c r="AA533" s="1408"/>
      <c r="AB533" s="1408"/>
      <c r="AC533" s="1408"/>
      <c r="AD533" s="1408"/>
      <c r="AE533" s="1408"/>
      <c r="AF533" s="1408"/>
      <c r="AG533" s="1408"/>
      <c r="AH533" s="1409"/>
      <c r="AK533" s="1407"/>
      <c r="AL533" s="1408"/>
      <c r="AM533" s="1408"/>
      <c r="AN533" s="1408"/>
      <c r="AO533" s="1408"/>
      <c r="AP533" s="1408"/>
      <c r="AQ533" s="1408"/>
      <c r="AR533" s="1408"/>
      <c r="AS533" s="1408"/>
      <c r="AT533" s="1408"/>
      <c r="AU533" s="1408"/>
      <c r="AV533" s="1408"/>
      <c r="AW533" s="1408"/>
      <c r="AX533" s="1409"/>
    </row>
  </sheetData>
  <mergeCells count="849">
    <mergeCell ref="AT8:AV9"/>
    <mergeCell ref="A3:J3"/>
    <mergeCell ref="K3:O3"/>
    <mergeCell ref="AM3:AN3"/>
    <mergeCell ref="AO3:AQ3"/>
    <mergeCell ref="AB97:AF97"/>
    <mergeCell ref="O530:P530"/>
    <mergeCell ref="AF530:AG530"/>
    <mergeCell ref="AP530:AQ530"/>
    <mergeCell ref="A382:A418"/>
    <mergeCell ref="A419:A454"/>
    <mergeCell ref="A455:A490"/>
    <mergeCell ref="A491:A526"/>
    <mergeCell ref="AP527:AQ528"/>
    <mergeCell ref="D520:H521"/>
    <mergeCell ref="U520:Y521"/>
    <mergeCell ref="O527:P528"/>
    <mergeCell ref="AF527:AG528"/>
    <mergeCell ref="D518:H519"/>
    <mergeCell ref="U516:Y517"/>
    <mergeCell ref="U518:Y519"/>
    <mergeCell ref="O246:P247"/>
    <mergeCell ref="U247:V247"/>
    <mergeCell ref="X247:Y247"/>
    <mergeCell ref="AA270:AC270"/>
    <mergeCell ref="AA250:AC250"/>
    <mergeCell ref="AA203:AC203"/>
    <mergeCell ref="AJ248:AJ267"/>
    <mergeCell ref="A23:A52"/>
    <mergeCell ref="A53:A115"/>
    <mergeCell ref="A201:A239"/>
    <mergeCell ref="A244:A247"/>
    <mergeCell ref="D245:E245"/>
    <mergeCell ref="G245:H245"/>
    <mergeCell ref="K245:L245"/>
    <mergeCell ref="M245:N245"/>
    <mergeCell ref="D247:E247"/>
    <mergeCell ref="G247:H247"/>
    <mergeCell ref="I247:J247"/>
    <mergeCell ref="K247:L247"/>
    <mergeCell ref="J41:L41"/>
    <mergeCell ref="N88:O88"/>
    <mergeCell ref="J28:M28"/>
    <mergeCell ref="J30:M30"/>
    <mergeCell ref="J32:M32"/>
    <mergeCell ref="K34:M34"/>
    <mergeCell ref="B220:B239"/>
    <mergeCell ref="B244:B247"/>
    <mergeCell ref="D229:H230"/>
    <mergeCell ref="D231:H232"/>
    <mergeCell ref="J203:L203"/>
    <mergeCell ref="B144:B161"/>
    <mergeCell ref="AW22:AX22"/>
    <mergeCell ref="AF246:AG247"/>
    <mergeCell ref="AP246:AQ247"/>
    <mergeCell ref="AT246:AT247"/>
    <mergeCell ref="AU246:AU247"/>
    <mergeCell ref="AV246:AV247"/>
    <mergeCell ref="AW246:AX247"/>
    <mergeCell ref="AE209:AF209"/>
    <mergeCell ref="AK203:AM203"/>
    <mergeCell ref="AL218:AP218"/>
    <mergeCell ref="AW145:AX145"/>
    <mergeCell ref="AJ39:AJ52"/>
    <mergeCell ref="AK25:AM25"/>
    <mergeCell ref="AL32:AM32"/>
    <mergeCell ref="AL34:AM34"/>
    <mergeCell ref="AB218:AF218"/>
    <mergeCell ref="AA222:AC222"/>
    <mergeCell ref="AL199:AP199"/>
    <mergeCell ref="AW203:AX207"/>
    <mergeCell ref="AK187:AM187"/>
    <mergeCell ref="AO193:AP193"/>
    <mergeCell ref="AJ201:AJ219"/>
    <mergeCell ref="AJ220:AJ239"/>
    <mergeCell ref="AK355:AM355"/>
    <mergeCell ref="AL379:AP379"/>
    <mergeCell ref="AW445:AX452"/>
    <mergeCell ref="K453:O453"/>
    <mergeCell ref="U447:Y448"/>
    <mergeCell ref="U449:Y450"/>
    <mergeCell ref="AW420:AX420"/>
    <mergeCell ref="J421:L421"/>
    <mergeCell ref="AW421:AX425"/>
    <mergeCell ref="AW427:AX435"/>
    <mergeCell ref="N427:O427"/>
    <mergeCell ref="K436:O436"/>
    <mergeCell ref="U425:Y426"/>
    <mergeCell ref="U427:Y428"/>
    <mergeCell ref="U429:Y430"/>
    <mergeCell ref="AA440:AC440"/>
    <mergeCell ref="AK421:AM421"/>
    <mergeCell ref="AE427:AF427"/>
    <mergeCell ref="AO427:AP427"/>
    <mergeCell ref="AB247:AC247"/>
    <mergeCell ref="AW463:AX471"/>
    <mergeCell ref="AE463:AF463"/>
    <mergeCell ref="AO463:AP463"/>
    <mergeCell ref="AV456:AV473"/>
    <mergeCell ref="AW456:AX456"/>
    <mergeCell ref="AW457:AX461"/>
    <mergeCell ref="AJ455:AJ473"/>
    <mergeCell ref="AT456:AT473"/>
    <mergeCell ref="AU456:AU473"/>
    <mergeCell ref="AK457:AM457"/>
    <mergeCell ref="AW382:AX382"/>
    <mergeCell ref="AK383:AM383"/>
    <mergeCell ref="AW383:AX387"/>
    <mergeCell ref="AW389:AX397"/>
    <mergeCell ref="AO389:AP389"/>
    <mergeCell ref="AT382:AT399"/>
    <mergeCell ref="AU382:AU399"/>
    <mergeCell ref="AL398:AP398"/>
    <mergeCell ref="AB453:AF453"/>
    <mergeCell ref="AL453:AP453"/>
    <mergeCell ref="AV420:AV437"/>
    <mergeCell ref="AA421:AC421"/>
    <mergeCell ref="AW402:AX406"/>
    <mergeCell ref="AW408:AX416"/>
    <mergeCell ref="AW440:AX444"/>
    <mergeCell ref="AU401:AU418"/>
    <mergeCell ref="AV401:AV418"/>
    <mergeCell ref="AB436:AF436"/>
    <mergeCell ref="AL436:AP436"/>
    <mergeCell ref="AV439:AV454"/>
    <mergeCell ref="AW439:AX439"/>
    <mergeCell ref="AK440:AM440"/>
    <mergeCell ref="AW480:AX488"/>
    <mergeCell ref="N480:O480"/>
    <mergeCell ref="AW492:AX492"/>
    <mergeCell ref="J493:L493"/>
    <mergeCell ref="AA493:AC493"/>
    <mergeCell ref="AK493:AM493"/>
    <mergeCell ref="AV492:AV509"/>
    <mergeCell ref="K508:O508"/>
    <mergeCell ref="AW493:AX497"/>
    <mergeCell ref="AW499:AX507"/>
    <mergeCell ref="N499:O499"/>
    <mergeCell ref="AE499:AF499"/>
    <mergeCell ref="AO499:AP499"/>
    <mergeCell ref="AB508:AF508"/>
    <mergeCell ref="AL508:AP508"/>
    <mergeCell ref="AV475:AV490"/>
    <mergeCell ref="AW475:AX475"/>
    <mergeCell ref="J476:L476"/>
    <mergeCell ref="AA476:AC476"/>
    <mergeCell ref="AK476:AM476"/>
    <mergeCell ref="AW476:AX479"/>
    <mergeCell ref="AV511:AV526"/>
    <mergeCell ref="AW511:AX511"/>
    <mergeCell ref="J512:L512"/>
    <mergeCell ref="AA512:AC512"/>
    <mergeCell ref="AK512:AM512"/>
    <mergeCell ref="AW512:AX516"/>
    <mergeCell ref="AW517:AX524"/>
    <mergeCell ref="K525:O525"/>
    <mergeCell ref="AB525:AF525"/>
    <mergeCell ref="AL525:AP525"/>
    <mergeCell ref="B510:B526"/>
    <mergeCell ref="C510:I515"/>
    <mergeCell ref="S510:S526"/>
    <mergeCell ref="T510:Z515"/>
    <mergeCell ref="AJ510:AJ526"/>
    <mergeCell ref="AT511:AT526"/>
    <mergeCell ref="AU511:AU526"/>
    <mergeCell ref="B491:B509"/>
    <mergeCell ref="C491:I496"/>
    <mergeCell ref="S491:S509"/>
    <mergeCell ref="T491:Z496"/>
    <mergeCell ref="AJ491:AJ509"/>
    <mergeCell ref="AT492:AT509"/>
    <mergeCell ref="AU492:AU509"/>
    <mergeCell ref="N516:O516"/>
    <mergeCell ref="AE516:AF516"/>
    <mergeCell ref="AO516:AP516"/>
    <mergeCell ref="D497:H498"/>
    <mergeCell ref="D499:H500"/>
    <mergeCell ref="D501:H502"/>
    <mergeCell ref="U497:Y498"/>
    <mergeCell ref="U499:Y500"/>
    <mergeCell ref="U501:Y502"/>
    <mergeCell ref="D516:H517"/>
    <mergeCell ref="B474:B490"/>
    <mergeCell ref="C474:I478"/>
    <mergeCell ref="S474:S490"/>
    <mergeCell ref="T474:Z478"/>
    <mergeCell ref="AJ474:AJ490"/>
    <mergeCell ref="AT475:AT490"/>
    <mergeCell ref="AU475:AU490"/>
    <mergeCell ref="D481:H482"/>
    <mergeCell ref="D483:H484"/>
    <mergeCell ref="D485:H486"/>
    <mergeCell ref="AE480:AF480"/>
    <mergeCell ref="AO480:AP480"/>
    <mergeCell ref="K489:O489"/>
    <mergeCell ref="AB489:AF489"/>
    <mergeCell ref="AL489:AP489"/>
    <mergeCell ref="U481:Y482"/>
    <mergeCell ref="U483:Y484"/>
    <mergeCell ref="U485:Y486"/>
    <mergeCell ref="AL472:AP472"/>
    <mergeCell ref="U461:Y462"/>
    <mergeCell ref="U463:Y464"/>
    <mergeCell ref="K472:O472"/>
    <mergeCell ref="AB472:AF472"/>
    <mergeCell ref="D427:H428"/>
    <mergeCell ref="D429:H430"/>
    <mergeCell ref="D445:H446"/>
    <mergeCell ref="D447:H448"/>
    <mergeCell ref="D449:H450"/>
    <mergeCell ref="U445:Y446"/>
    <mergeCell ref="AA457:AC457"/>
    <mergeCell ref="B455:B473"/>
    <mergeCell ref="C455:I460"/>
    <mergeCell ref="S455:S473"/>
    <mergeCell ref="T455:Z460"/>
    <mergeCell ref="J440:L440"/>
    <mergeCell ref="D461:H462"/>
    <mergeCell ref="D463:H464"/>
    <mergeCell ref="D465:H466"/>
    <mergeCell ref="J457:L457"/>
    <mergeCell ref="N463:O463"/>
    <mergeCell ref="U465:Y466"/>
    <mergeCell ref="AW401:AX401"/>
    <mergeCell ref="B438:B454"/>
    <mergeCell ref="C438:I443"/>
    <mergeCell ref="S438:S454"/>
    <mergeCell ref="T438:Z443"/>
    <mergeCell ref="AJ438:AJ454"/>
    <mergeCell ref="AT439:AT454"/>
    <mergeCell ref="AU439:AU454"/>
    <mergeCell ref="B419:B437"/>
    <mergeCell ref="C419:I424"/>
    <mergeCell ref="S419:S437"/>
    <mergeCell ref="T419:Z424"/>
    <mergeCell ref="AJ419:AJ437"/>
    <mergeCell ref="AT420:AT437"/>
    <mergeCell ref="AU420:AU437"/>
    <mergeCell ref="N444:O444"/>
    <mergeCell ref="AE444:AF444"/>
    <mergeCell ref="AO444:AP444"/>
    <mergeCell ref="D425:H426"/>
    <mergeCell ref="B400:B418"/>
    <mergeCell ref="C400:I405"/>
    <mergeCell ref="S400:S418"/>
    <mergeCell ref="T400:Z405"/>
    <mergeCell ref="AJ400:AJ418"/>
    <mergeCell ref="AT401:AT418"/>
    <mergeCell ref="D407:H408"/>
    <mergeCell ref="D409:H410"/>
    <mergeCell ref="D411:H412"/>
    <mergeCell ref="U407:Y408"/>
    <mergeCell ref="U409:Y410"/>
    <mergeCell ref="U411:Y412"/>
    <mergeCell ref="J402:L402"/>
    <mergeCell ref="AA402:AC402"/>
    <mergeCell ref="AK402:AM402"/>
    <mergeCell ref="N408:O408"/>
    <mergeCell ref="AE408:AF408"/>
    <mergeCell ref="AO408:AP408"/>
    <mergeCell ref="K417:O417"/>
    <mergeCell ref="AB417:AF417"/>
    <mergeCell ref="AL417:AP417"/>
    <mergeCell ref="K398:O398"/>
    <mergeCell ref="U388:Y389"/>
    <mergeCell ref="U390:Y391"/>
    <mergeCell ref="U392:Y393"/>
    <mergeCell ref="B381:B399"/>
    <mergeCell ref="C381:I386"/>
    <mergeCell ref="S381:S399"/>
    <mergeCell ref="T381:Z386"/>
    <mergeCell ref="AJ381:AJ399"/>
    <mergeCell ref="J383:L383"/>
    <mergeCell ref="AA383:AC383"/>
    <mergeCell ref="N389:O389"/>
    <mergeCell ref="AE389:AF389"/>
    <mergeCell ref="D388:H389"/>
    <mergeCell ref="D390:H391"/>
    <mergeCell ref="D392:H393"/>
    <mergeCell ref="AB398:AF398"/>
    <mergeCell ref="AA19:AH19"/>
    <mergeCell ref="T21:AG21"/>
    <mergeCell ref="T19:W19"/>
    <mergeCell ref="AE81:AF81"/>
    <mergeCell ref="AB51:AE51"/>
    <mergeCell ref="AB37:AE37"/>
    <mergeCell ref="AE63:AF63"/>
    <mergeCell ref="AE88:AF88"/>
    <mergeCell ref="AA28:AD28"/>
    <mergeCell ref="AA30:AD30"/>
    <mergeCell ref="AA32:AD32"/>
    <mergeCell ref="AA44:AD44"/>
    <mergeCell ref="AA46:AD46"/>
    <mergeCell ref="AA48:AD48"/>
    <mergeCell ref="U68:Y69"/>
    <mergeCell ref="U86:Y87"/>
    <mergeCell ref="U82:Y83"/>
    <mergeCell ref="U84:Y85"/>
    <mergeCell ref="AB72:AF72"/>
    <mergeCell ref="T72:Z72"/>
    <mergeCell ref="T73:Z73"/>
    <mergeCell ref="T74:Z79"/>
    <mergeCell ref="AA76:AC76"/>
    <mergeCell ref="U533:AH533"/>
    <mergeCell ref="D533:Q533"/>
    <mergeCell ref="AK533:AX533"/>
    <mergeCell ref="AW319:AX328"/>
    <mergeCell ref="AW339:AX350"/>
    <mergeCell ref="AW361:AX378"/>
    <mergeCell ref="AW46:AX51"/>
    <mergeCell ref="AW55:AX58"/>
    <mergeCell ref="AW60:AX69"/>
    <mergeCell ref="AW82:AX94"/>
    <mergeCell ref="AW101:AX104"/>
    <mergeCell ref="AW106:AX114"/>
    <mergeCell ref="AW124:AX129"/>
    <mergeCell ref="AW296:AX308"/>
    <mergeCell ref="AW146:AX152"/>
    <mergeCell ref="AW163:AX163"/>
    <mergeCell ref="AW164:AX168"/>
    <mergeCell ref="AW186:AX186"/>
    <mergeCell ref="AW187:AX191"/>
    <mergeCell ref="AW54:AX54"/>
    <mergeCell ref="AW249:AX249"/>
    <mergeCell ref="AK76:AM76"/>
    <mergeCell ref="AJ53:AJ73"/>
    <mergeCell ref="AV382:AV399"/>
    <mergeCell ref="AK21:AQ21"/>
    <mergeCell ref="AJ20:AJ21"/>
    <mergeCell ref="S39:S52"/>
    <mergeCell ref="T39:Z44"/>
    <mergeCell ref="AA25:AC25"/>
    <mergeCell ref="AB34:AC34"/>
    <mergeCell ref="S20:S21"/>
    <mergeCell ref="AA41:AC41"/>
    <mergeCell ref="AN48:AO48"/>
    <mergeCell ref="AL51:AP51"/>
    <mergeCell ref="U45:Y46"/>
    <mergeCell ref="U47:Y48"/>
    <mergeCell ref="U49:Y50"/>
    <mergeCell ref="T23:Z28"/>
    <mergeCell ref="U30:Y31"/>
    <mergeCell ref="U32:Y33"/>
    <mergeCell ref="U34:Y35"/>
    <mergeCell ref="U156:Y157"/>
    <mergeCell ref="AT117:AT130"/>
    <mergeCell ref="AT132:AT143"/>
    <mergeCell ref="AO176:AP176"/>
    <mergeCell ref="AL183:AP183"/>
    <mergeCell ref="AK146:AM146"/>
    <mergeCell ref="AL160:AP160"/>
    <mergeCell ref="AK164:AM164"/>
    <mergeCell ref="AO171:AP171"/>
    <mergeCell ref="AE176:AF176"/>
    <mergeCell ref="AK118:AM118"/>
    <mergeCell ref="AO123:AP123"/>
    <mergeCell ref="AL129:AP129"/>
    <mergeCell ref="AK133:AM133"/>
    <mergeCell ref="AL142:AP142"/>
    <mergeCell ref="AJ116:AJ130"/>
    <mergeCell ref="AB183:AF183"/>
    <mergeCell ref="AA118:AC118"/>
    <mergeCell ref="AE123:AF123"/>
    <mergeCell ref="AJ131:AJ143"/>
    <mergeCell ref="AA146:AC146"/>
    <mergeCell ref="AJ144:AJ161"/>
    <mergeCell ref="J133:L133"/>
    <mergeCell ref="K142:O142"/>
    <mergeCell ref="S99:S115"/>
    <mergeCell ref="U125:Y126"/>
    <mergeCell ref="N123:O123"/>
    <mergeCell ref="S288:S310"/>
    <mergeCell ref="U210:Y211"/>
    <mergeCell ref="T248:Z253"/>
    <mergeCell ref="U245:V245"/>
    <mergeCell ref="N257:O257"/>
    <mergeCell ref="S185:S200"/>
    <mergeCell ref="S144:S161"/>
    <mergeCell ref="U297:Y298"/>
    <mergeCell ref="U299:Y300"/>
    <mergeCell ref="T185:Z190"/>
    <mergeCell ref="U192:Y193"/>
    <mergeCell ref="U275:Y276"/>
    <mergeCell ref="S162:S184"/>
    <mergeCell ref="S116:S130"/>
    <mergeCell ref="U152:Y153"/>
    <mergeCell ref="U154:Y155"/>
    <mergeCell ref="X245:Y245"/>
    <mergeCell ref="T162:Z167"/>
    <mergeCell ref="U169:Y170"/>
    <mergeCell ref="AB114:AE114"/>
    <mergeCell ref="T288:Z293"/>
    <mergeCell ref="U295:Y296"/>
    <mergeCell ref="S268:S287"/>
    <mergeCell ref="S201:S219"/>
    <mergeCell ref="S331:S352"/>
    <mergeCell ref="T331:Z336"/>
    <mergeCell ref="U338:Y339"/>
    <mergeCell ref="U340:Y341"/>
    <mergeCell ref="U342:Y343"/>
    <mergeCell ref="T311:Z316"/>
    <mergeCell ref="U318:Y319"/>
    <mergeCell ref="U320:Y321"/>
    <mergeCell ref="U322:Y323"/>
    <mergeCell ref="U259:Y260"/>
    <mergeCell ref="T268:Z273"/>
    <mergeCell ref="U227:Y228"/>
    <mergeCell ref="U208:Y209"/>
    <mergeCell ref="U212:Y213"/>
    <mergeCell ref="U231:Y232"/>
    <mergeCell ref="S244:S247"/>
    <mergeCell ref="T144:Z149"/>
    <mergeCell ref="S311:S330"/>
    <mergeCell ref="AB160:AF160"/>
    <mergeCell ref="B131:B143"/>
    <mergeCell ref="C144:I149"/>
    <mergeCell ref="D152:H153"/>
    <mergeCell ref="C131:I134"/>
    <mergeCell ref="K266:O266"/>
    <mergeCell ref="D210:H211"/>
    <mergeCell ref="D295:H296"/>
    <mergeCell ref="AB199:AF199"/>
    <mergeCell ref="AB142:AF142"/>
    <mergeCell ref="AD136:AE136"/>
    <mergeCell ref="C288:I293"/>
    <mergeCell ref="C268:I273"/>
    <mergeCell ref="C248:I253"/>
    <mergeCell ref="AA164:AC164"/>
    <mergeCell ref="AE171:AF171"/>
    <mergeCell ref="AA187:AC187"/>
    <mergeCell ref="AE257:AF257"/>
    <mergeCell ref="U277:Y278"/>
    <mergeCell ref="U279:Y280"/>
    <mergeCell ref="U257:Y258"/>
    <mergeCell ref="D156:H157"/>
    <mergeCell ref="D136:H137"/>
    <mergeCell ref="D138:H139"/>
    <mergeCell ref="D140:H141"/>
    <mergeCell ref="D196:H197"/>
    <mergeCell ref="C243:Q243"/>
    <mergeCell ref="J270:L270"/>
    <mergeCell ref="C162:I167"/>
    <mergeCell ref="D169:H170"/>
    <mergeCell ref="C185:I190"/>
    <mergeCell ref="N176:O176"/>
    <mergeCell ref="K199:O199"/>
    <mergeCell ref="AE370:AF370"/>
    <mergeCell ref="D320:H321"/>
    <mergeCell ref="D322:H323"/>
    <mergeCell ref="S353:S380"/>
    <mergeCell ref="T353:Z358"/>
    <mergeCell ref="U360:Y361"/>
    <mergeCell ref="U362:Y363"/>
    <mergeCell ref="U364:Y365"/>
    <mergeCell ref="AB245:AC245"/>
    <mergeCell ref="AD245:AE245"/>
    <mergeCell ref="U171:Y172"/>
    <mergeCell ref="U173:Y174"/>
    <mergeCell ref="AB351:AF351"/>
    <mergeCell ref="AA355:AC355"/>
    <mergeCell ref="AA290:AC290"/>
    <mergeCell ref="AB286:AF286"/>
    <mergeCell ref="AK290:AM290"/>
    <mergeCell ref="AB329:AF329"/>
    <mergeCell ref="AO295:AP295"/>
    <mergeCell ref="AO300:AP300"/>
    <mergeCell ref="AJ311:AJ330"/>
    <mergeCell ref="AK333:AM333"/>
    <mergeCell ref="AO341:AP341"/>
    <mergeCell ref="AE277:AF277"/>
    <mergeCell ref="AE341:AF341"/>
    <mergeCell ref="AJ353:AJ380"/>
    <mergeCell ref="AJ331:AJ352"/>
    <mergeCell ref="AB379:AF379"/>
    <mergeCell ref="AA333:AC333"/>
    <mergeCell ref="AE295:AF295"/>
    <mergeCell ref="AE300:AF300"/>
    <mergeCell ref="AB309:AF309"/>
    <mergeCell ref="AA313:AC313"/>
    <mergeCell ref="AE320:AF320"/>
    <mergeCell ref="BA9:BB9"/>
    <mergeCell ref="AM12:AQ12"/>
    <mergeCell ref="AI12:AL12"/>
    <mergeCell ref="AO81:AP81"/>
    <mergeCell ref="AO88:AP88"/>
    <mergeCell ref="AT75:AT98"/>
    <mergeCell ref="AU75:AU98"/>
    <mergeCell ref="AV75:AV98"/>
    <mergeCell ref="AK55:AM55"/>
    <mergeCell ref="AW23:AX23"/>
    <mergeCell ref="AM10:AN10"/>
    <mergeCell ref="AO10:AQ10"/>
    <mergeCell ref="AT10:AW10"/>
    <mergeCell ref="AO63:AP63"/>
    <mergeCell ref="AT16:AW16"/>
    <mergeCell ref="AW75:AX75"/>
    <mergeCell ref="AJ74:AJ98"/>
    <mergeCell ref="AM72:AP72"/>
    <mergeCell ref="AK41:AM41"/>
    <mergeCell ref="AN44:AO44"/>
    <mergeCell ref="AN46:AO46"/>
    <mergeCell ref="AL48:AM48"/>
    <mergeCell ref="AW41:AX44"/>
    <mergeCell ref="AW25:AX27"/>
    <mergeCell ref="AD8:AE8"/>
    <mergeCell ref="AD9:AE9"/>
    <mergeCell ref="S74:S98"/>
    <mergeCell ref="AJ23:AJ38"/>
    <mergeCell ref="AL37:AP37"/>
    <mergeCell ref="S23:S38"/>
    <mergeCell ref="AT54:AT73"/>
    <mergeCell ref="B53:B73"/>
    <mergeCell ref="D68:H69"/>
    <mergeCell ref="K15:O15"/>
    <mergeCell ref="B23:B38"/>
    <mergeCell ref="B39:B52"/>
    <mergeCell ref="D47:H48"/>
    <mergeCell ref="C23:I28"/>
    <mergeCell ref="D30:H31"/>
    <mergeCell ref="D32:H33"/>
    <mergeCell ref="B20:B21"/>
    <mergeCell ref="J55:L55"/>
    <mergeCell ref="J76:L76"/>
    <mergeCell ref="AA55:AC55"/>
    <mergeCell ref="K51:N51"/>
    <mergeCell ref="N81:O81"/>
    <mergeCell ref="AT13:AW13"/>
    <mergeCell ref="AT14:AW14"/>
    <mergeCell ref="A332:A380"/>
    <mergeCell ref="K379:O379"/>
    <mergeCell ref="N370:O370"/>
    <mergeCell ref="C331:I336"/>
    <mergeCell ref="B331:B352"/>
    <mergeCell ref="D338:H339"/>
    <mergeCell ref="D340:H341"/>
    <mergeCell ref="D342:H343"/>
    <mergeCell ref="C353:I358"/>
    <mergeCell ref="B353:B380"/>
    <mergeCell ref="D360:H361"/>
    <mergeCell ref="D362:H363"/>
    <mergeCell ref="D364:H365"/>
    <mergeCell ref="K351:O351"/>
    <mergeCell ref="J355:L355"/>
    <mergeCell ref="J333:L333"/>
    <mergeCell ref="N341:O341"/>
    <mergeCell ref="A249:A287"/>
    <mergeCell ref="A289:A330"/>
    <mergeCell ref="K329:O329"/>
    <mergeCell ref="J290:L290"/>
    <mergeCell ref="J313:L313"/>
    <mergeCell ref="K286:O286"/>
    <mergeCell ref="K309:O309"/>
    <mergeCell ref="N320:O320"/>
    <mergeCell ref="N300:O300"/>
    <mergeCell ref="J250:L250"/>
    <mergeCell ref="B248:B267"/>
    <mergeCell ref="N295:O295"/>
    <mergeCell ref="B268:B287"/>
    <mergeCell ref="D275:H276"/>
    <mergeCell ref="N277:O277"/>
    <mergeCell ref="D279:H280"/>
    <mergeCell ref="D277:H278"/>
    <mergeCell ref="B288:B310"/>
    <mergeCell ref="C311:I316"/>
    <mergeCell ref="D299:H300"/>
    <mergeCell ref="D257:H258"/>
    <mergeCell ref="D259:H260"/>
    <mergeCell ref="B311:B330"/>
    <mergeCell ref="D297:H298"/>
    <mergeCell ref="AV186:AV200"/>
    <mergeCell ref="AV163:AV184"/>
    <mergeCell ref="T201:Z206"/>
    <mergeCell ref="B201:B219"/>
    <mergeCell ref="C201:I206"/>
    <mergeCell ref="B162:B184"/>
    <mergeCell ref="B185:B200"/>
    <mergeCell ref="AJ288:AJ310"/>
    <mergeCell ref="AJ185:AJ200"/>
    <mergeCell ref="AJ268:AJ287"/>
    <mergeCell ref="AK250:AM250"/>
    <mergeCell ref="AO257:AP257"/>
    <mergeCell ref="AL266:AP266"/>
    <mergeCell ref="AK270:AM270"/>
    <mergeCell ref="AT269:AT287"/>
    <mergeCell ref="S220:S239"/>
    <mergeCell ref="T220:Z225"/>
    <mergeCell ref="J222:L222"/>
    <mergeCell ref="U229:Y230"/>
    <mergeCell ref="C220:I225"/>
    <mergeCell ref="D227:H228"/>
    <mergeCell ref="D208:H209"/>
    <mergeCell ref="N209:O209"/>
    <mergeCell ref="D255:H256"/>
    <mergeCell ref="D154:H155"/>
    <mergeCell ref="D192:H193"/>
    <mergeCell ref="D194:H195"/>
    <mergeCell ref="J187:L187"/>
    <mergeCell ref="J164:L164"/>
    <mergeCell ref="K183:O183"/>
    <mergeCell ref="AU312:AU330"/>
    <mergeCell ref="S248:S267"/>
    <mergeCell ref="AE193:AF193"/>
    <mergeCell ref="U255:Y256"/>
    <mergeCell ref="N193:O193"/>
    <mergeCell ref="N171:O171"/>
    <mergeCell ref="K160:O160"/>
    <mergeCell ref="AJ162:AJ183"/>
    <mergeCell ref="T243:AH243"/>
    <mergeCell ref="B242:Q242"/>
    <mergeCell ref="T242:AH242"/>
    <mergeCell ref="AB266:AF266"/>
    <mergeCell ref="D212:H213"/>
    <mergeCell ref="K238:O238"/>
    <mergeCell ref="AB238:AF238"/>
    <mergeCell ref="K218:O218"/>
    <mergeCell ref="AT289:AT310"/>
    <mergeCell ref="D318:H319"/>
    <mergeCell ref="AU202:AU219"/>
    <mergeCell ref="AV202:AV219"/>
    <mergeCell ref="AU221:AU239"/>
    <mergeCell ref="AV221:AV239"/>
    <mergeCell ref="AK242:AX242"/>
    <mergeCell ref="AK222:AM222"/>
    <mergeCell ref="AO209:AP209"/>
    <mergeCell ref="AV269:AV287"/>
    <mergeCell ref="AU269:AU287"/>
    <mergeCell ref="AW228:AX238"/>
    <mergeCell ref="AT202:AT219"/>
    <mergeCell ref="AT221:AT239"/>
    <mergeCell ref="AW222:AX226"/>
    <mergeCell ref="AW209:AX217"/>
    <mergeCell ref="AL238:AP238"/>
    <mergeCell ref="AW243:AX243"/>
    <mergeCell ref="AW250:AX254"/>
    <mergeCell ref="AW269:AX269"/>
    <mergeCell ref="AW270:AX274"/>
    <mergeCell ref="AW276:AX286"/>
    <mergeCell ref="AO277:AP277"/>
    <mergeCell ref="AL286:AP286"/>
    <mergeCell ref="AW221:AX221"/>
    <mergeCell ref="AW333:AX337"/>
    <mergeCell ref="AK313:AM313"/>
    <mergeCell ref="AW354:AX354"/>
    <mergeCell ref="AW355:AX359"/>
    <mergeCell ref="AW290:AX294"/>
    <mergeCell ref="AW312:AX312"/>
    <mergeCell ref="AW313:AX317"/>
    <mergeCell ref="AW332:AX332"/>
    <mergeCell ref="AV354:AV380"/>
    <mergeCell ref="AT312:AT330"/>
    <mergeCell ref="AL329:AP329"/>
    <mergeCell ref="AL309:AP309"/>
    <mergeCell ref="AU332:AU352"/>
    <mergeCell ref="AV332:AV352"/>
    <mergeCell ref="AT354:AT380"/>
    <mergeCell ref="AU354:AU380"/>
    <mergeCell ref="AO370:AP370"/>
    <mergeCell ref="AT332:AT352"/>
    <mergeCell ref="AV312:AV330"/>
    <mergeCell ref="AU289:AU310"/>
    <mergeCell ref="AV289:AV310"/>
    <mergeCell ref="AW289:AX289"/>
    <mergeCell ref="AL351:AP351"/>
    <mergeCell ref="AO320:AP320"/>
    <mergeCell ref="AT15:AW15"/>
    <mergeCell ref="AU186:AU200"/>
    <mergeCell ref="AU249:AU267"/>
    <mergeCell ref="AT145:AT161"/>
    <mergeCell ref="AT163:AT184"/>
    <mergeCell ref="AT186:AT200"/>
    <mergeCell ref="AW256:AX266"/>
    <mergeCell ref="AW117:AX117"/>
    <mergeCell ref="AW132:AX132"/>
    <mergeCell ref="AT40:AT52"/>
    <mergeCell ref="AW40:AX40"/>
    <mergeCell ref="AW24:AX24"/>
    <mergeCell ref="AW100:AX100"/>
    <mergeCell ref="AU100:AU115"/>
    <mergeCell ref="AV100:AV115"/>
    <mergeCell ref="AV117:AV130"/>
    <mergeCell ref="AU117:AU130"/>
    <mergeCell ref="AV132:AV143"/>
    <mergeCell ref="AU132:AU143"/>
    <mergeCell ref="AW29:AX37"/>
    <mergeCell ref="AW202:AX202"/>
    <mergeCell ref="AT249:AT267"/>
    <mergeCell ref="AV145:AV161"/>
    <mergeCell ref="AV249:AV267"/>
    <mergeCell ref="AO4:AQ4"/>
    <mergeCell ref="AO5:AQ5"/>
    <mergeCell ref="AO6:AQ6"/>
    <mergeCell ref="AO7:AQ7"/>
    <mergeCell ref="AO8:AQ8"/>
    <mergeCell ref="AO9:AQ9"/>
    <mergeCell ref="AW193:AX199"/>
    <mergeCell ref="AW170:AX183"/>
    <mergeCell ref="AW153:AX160"/>
    <mergeCell ref="AW137:AX142"/>
    <mergeCell ref="AW76:AX80"/>
    <mergeCell ref="AW118:AX122"/>
    <mergeCell ref="AW133:AX136"/>
    <mergeCell ref="AT4:AW4"/>
    <mergeCell ref="AT6:AW6"/>
    <mergeCell ref="AN135:AO135"/>
    <mergeCell ref="AN136:AO136"/>
    <mergeCell ref="AT7:AW7"/>
    <mergeCell ref="AT5:AW5"/>
    <mergeCell ref="AN108:AO108"/>
    <mergeCell ref="AU54:AU73"/>
    <mergeCell ref="AW21:AX21"/>
    <mergeCell ref="AV54:AV73"/>
    <mergeCell ref="AT17:AW17"/>
    <mergeCell ref="A1:AE1"/>
    <mergeCell ref="S10:AB10"/>
    <mergeCell ref="K16:O16"/>
    <mergeCell ref="AC10:AE10"/>
    <mergeCell ref="AM4:AN4"/>
    <mergeCell ref="AM5:AN5"/>
    <mergeCell ref="AM6:AN6"/>
    <mergeCell ref="AM7:AN7"/>
    <mergeCell ref="AM8:AN8"/>
    <mergeCell ref="AM9:AN9"/>
    <mergeCell ref="AH5:AK5"/>
    <mergeCell ref="AH6:AK6"/>
    <mergeCell ref="AH7:AK7"/>
    <mergeCell ref="K13:O13"/>
    <mergeCell ref="A13:J13"/>
    <mergeCell ref="AH4:AK4"/>
    <mergeCell ref="A4:J4"/>
    <mergeCell ref="A7:J7"/>
    <mergeCell ref="A10:J10"/>
    <mergeCell ref="A14:J14"/>
    <mergeCell ref="A15:J15"/>
    <mergeCell ref="K14:O14"/>
    <mergeCell ref="A8:J8"/>
    <mergeCell ref="K4:O4"/>
    <mergeCell ref="AC4:AE4"/>
    <mergeCell ref="AC5:AE5"/>
    <mergeCell ref="AC6:AE6"/>
    <mergeCell ref="AC7:AE7"/>
    <mergeCell ref="K9:O9"/>
    <mergeCell ref="D34:H35"/>
    <mergeCell ref="C39:I44"/>
    <mergeCell ref="D45:H46"/>
    <mergeCell ref="J25:L25"/>
    <mergeCell ref="K5:O5"/>
    <mergeCell ref="K6:O6"/>
    <mergeCell ref="K7:O7"/>
    <mergeCell ref="K8:O8"/>
    <mergeCell ref="S4:AB4"/>
    <mergeCell ref="S5:AB5"/>
    <mergeCell ref="A9:J9"/>
    <mergeCell ref="A16:J16"/>
    <mergeCell ref="A5:J5"/>
    <mergeCell ref="A6:J6"/>
    <mergeCell ref="S6:AB6"/>
    <mergeCell ref="S7:AB7"/>
    <mergeCell ref="K10:O10"/>
    <mergeCell ref="S8:AB9"/>
    <mergeCell ref="C21:P21"/>
    <mergeCell ref="B19:Q19"/>
    <mergeCell ref="AK19:AX19"/>
    <mergeCell ref="AA101:AC101"/>
    <mergeCell ref="AK101:AM101"/>
    <mergeCell ref="AN104:AO104"/>
    <mergeCell ref="AN106:AO106"/>
    <mergeCell ref="AL108:AM108"/>
    <mergeCell ref="C53:I58"/>
    <mergeCell ref="S53:S73"/>
    <mergeCell ref="C72:I72"/>
    <mergeCell ref="C73:I73"/>
    <mergeCell ref="AV24:AV38"/>
    <mergeCell ref="AT24:AT38"/>
    <mergeCell ref="AU40:AU52"/>
    <mergeCell ref="AV40:AV52"/>
    <mergeCell ref="AT100:AT115"/>
    <mergeCell ref="AU24:AU38"/>
    <mergeCell ref="B74:B98"/>
    <mergeCell ref="D49:H50"/>
    <mergeCell ref="K72:O72"/>
    <mergeCell ref="D60:H61"/>
    <mergeCell ref="C74:I79"/>
    <mergeCell ref="D82:H83"/>
    <mergeCell ref="D84:H85"/>
    <mergeCell ref="A20:A22"/>
    <mergeCell ref="N151:O151"/>
    <mergeCell ref="AL114:AP114"/>
    <mergeCell ref="T53:Z58"/>
    <mergeCell ref="J118:L118"/>
    <mergeCell ref="M135:N135"/>
    <mergeCell ref="D127:H128"/>
    <mergeCell ref="C116:I121"/>
    <mergeCell ref="T116:Z121"/>
    <mergeCell ref="A116:A200"/>
    <mergeCell ref="N63:O63"/>
    <mergeCell ref="K97:O97"/>
    <mergeCell ref="M136:N136"/>
    <mergeCell ref="D171:H172"/>
    <mergeCell ref="D173:H174"/>
    <mergeCell ref="D86:H87"/>
    <mergeCell ref="B116:B130"/>
    <mergeCell ref="C99:I104"/>
    <mergeCell ref="D105:H106"/>
    <mergeCell ref="D107:H108"/>
    <mergeCell ref="D109:H110"/>
    <mergeCell ref="B99:B115"/>
    <mergeCell ref="U194:Y195"/>
    <mergeCell ref="U196:Y197"/>
    <mergeCell ref="J44:M44"/>
    <mergeCell ref="J46:M46"/>
    <mergeCell ref="J48:M48"/>
    <mergeCell ref="D125:H126"/>
    <mergeCell ref="U127:Y128"/>
    <mergeCell ref="D123:H124"/>
    <mergeCell ref="U123:Y124"/>
    <mergeCell ref="J101:L101"/>
    <mergeCell ref="J104:M104"/>
    <mergeCell ref="U105:Y106"/>
    <mergeCell ref="U107:Y108"/>
    <mergeCell ref="U109:Y110"/>
    <mergeCell ref="K114:N114"/>
    <mergeCell ref="J106:M106"/>
    <mergeCell ref="K108:M108"/>
    <mergeCell ref="D62:H63"/>
    <mergeCell ref="D64:H65"/>
    <mergeCell ref="AL97:AP97"/>
    <mergeCell ref="K37:N37"/>
    <mergeCell ref="T99:Z104"/>
    <mergeCell ref="U60:Y61"/>
    <mergeCell ref="U62:Y63"/>
    <mergeCell ref="U64:Y65"/>
    <mergeCell ref="AU145:AU161"/>
    <mergeCell ref="AU163:AU184"/>
    <mergeCell ref="AA104:AD104"/>
    <mergeCell ref="AA106:AD106"/>
    <mergeCell ref="AB108:AD108"/>
    <mergeCell ref="K110:K111"/>
    <mergeCell ref="U136:Y137"/>
    <mergeCell ref="U138:Y139"/>
    <mergeCell ref="U140:Y141"/>
    <mergeCell ref="T131:Z134"/>
    <mergeCell ref="AA133:AC133"/>
    <mergeCell ref="AD135:AE135"/>
    <mergeCell ref="K129:O129"/>
    <mergeCell ref="AE151:AF151"/>
    <mergeCell ref="AO151:AP151"/>
    <mergeCell ref="AB129:AF129"/>
    <mergeCell ref="S131:S143"/>
    <mergeCell ref="AJ99:AJ115"/>
  </mergeCells>
  <phoneticPr fontId="4"/>
  <conditionalFormatting sqref="C67">
    <cfRule type="expression" dxfId="1996" priority="6088">
      <formula>$V67="☑"</formula>
    </cfRule>
  </conditionalFormatting>
  <conditionalFormatting sqref="C69">
    <cfRule type="expression" dxfId="1995" priority="6471">
      <formula>$V69="☑"</formula>
    </cfRule>
  </conditionalFormatting>
  <conditionalFormatting sqref="C155">
    <cfRule type="expression" dxfId="1994" priority="6095">
      <formula>$V155="☑"</formula>
    </cfRule>
  </conditionalFormatting>
  <conditionalFormatting sqref="C158">
    <cfRule type="expression" dxfId="1993" priority="6097">
      <formula>$V158="☑"</formula>
    </cfRule>
  </conditionalFormatting>
  <conditionalFormatting sqref="C172">
    <cfRule type="expression" dxfId="1992" priority="6100">
      <formula>$V172="☑"</formula>
    </cfRule>
  </conditionalFormatting>
  <conditionalFormatting sqref="C211">
    <cfRule type="expression" dxfId="1991" priority="1454">
      <formula>$V211="☑"</formula>
    </cfRule>
  </conditionalFormatting>
  <conditionalFormatting sqref="C258">
    <cfRule type="expression" dxfId="1990" priority="6166">
      <formula>$V258="☑"</formula>
    </cfRule>
  </conditionalFormatting>
  <conditionalFormatting sqref="C278">
    <cfRule type="expression" dxfId="1989" priority="6169">
      <formula>$V278="☑"</formula>
    </cfRule>
  </conditionalFormatting>
  <conditionalFormatting sqref="C321">
    <cfRule type="expression" dxfId="1988" priority="6175">
      <formula>$V321="☑"</formula>
    </cfRule>
  </conditionalFormatting>
  <conditionalFormatting sqref="C323">
    <cfRule type="expression" dxfId="1987" priority="6200">
      <formula>$V323="☑"</formula>
    </cfRule>
  </conditionalFormatting>
  <conditionalFormatting sqref="C340">
    <cfRule type="expression" dxfId="1986" priority="6216">
      <formula>$V340="☑"</formula>
    </cfRule>
  </conditionalFormatting>
  <conditionalFormatting sqref="C365">
    <cfRule type="expression" dxfId="1985" priority="6215">
      <formula>$V365="☑"</formula>
    </cfRule>
  </conditionalFormatting>
  <conditionalFormatting sqref="D32">
    <cfRule type="expression" dxfId="1984" priority="3094">
      <formula>$V32="☑"</formula>
    </cfRule>
  </conditionalFormatting>
  <conditionalFormatting sqref="D34">
    <cfRule type="expression" dxfId="1983" priority="3093">
      <formula>$V34="☑"</formula>
    </cfRule>
  </conditionalFormatting>
  <conditionalFormatting sqref="D47">
    <cfRule type="expression" dxfId="1982" priority="3077">
      <formula>$V47="☑"</formula>
    </cfRule>
  </conditionalFormatting>
  <conditionalFormatting sqref="D49">
    <cfRule type="expression" dxfId="1981" priority="3076">
      <formula>$V49="☑"</formula>
    </cfRule>
  </conditionalFormatting>
  <conditionalFormatting sqref="D62">
    <cfRule type="expression" dxfId="1980" priority="5230">
      <formula>$V62="☑"</formula>
    </cfRule>
  </conditionalFormatting>
  <conditionalFormatting sqref="D64">
    <cfRule type="expression" dxfId="1979" priority="5229">
      <formula>$V64="☑"</formula>
    </cfRule>
  </conditionalFormatting>
  <conditionalFormatting sqref="D66">
    <cfRule type="expression" dxfId="1978" priority="6469">
      <formula>$V66="☑"</formula>
    </cfRule>
  </conditionalFormatting>
  <conditionalFormatting sqref="D84">
    <cfRule type="expression" dxfId="1977" priority="5224">
      <formula>$V84="☑"</formula>
    </cfRule>
  </conditionalFormatting>
  <conditionalFormatting sqref="D90">
    <cfRule type="expression" dxfId="1976" priority="5223">
      <formula>$V88="☑"</formula>
    </cfRule>
  </conditionalFormatting>
  <conditionalFormatting sqref="D95">
    <cfRule type="expression" dxfId="1975" priority="5231">
      <formula>$V95="☑"</formula>
    </cfRule>
  </conditionalFormatting>
  <conditionalFormatting sqref="D97">
    <cfRule type="expression" dxfId="1974" priority="5232">
      <formula>$V97="☑"</formula>
    </cfRule>
  </conditionalFormatting>
  <conditionalFormatting sqref="D107">
    <cfRule type="expression" dxfId="1973" priority="2953">
      <formula>$V107="☑"</formula>
    </cfRule>
  </conditionalFormatting>
  <conditionalFormatting sqref="D109">
    <cfRule type="expression" dxfId="1972" priority="161">
      <formula>$V107="☑"</formula>
    </cfRule>
  </conditionalFormatting>
  <conditionalFormatting sqref="D125">
    <cfRule type="expression" dxfId="1971" priority="746">
      <formula>$V126="☑"</formula>
    </cfRule>
  </conditionalFormatting>
  <conditionalFormatting sqref="D127">
    <cfRule type="expression" dxfId="1970" priority="5210">
      <formula>#REF!="☑"</formula>
    </cfRule>
  </conditionalFormatting>
  <conditionalFormatting sqref="D138">
    <cfRule type="expression" dxfId="1969" priority="152">
      <formula>$V139="☑"</formula>
    </cfRule>
  </conditionalFormatting>
  <conditionalFormatting sqref="D140">
    <cfRule type="expression" dxfId="1968" priority="151">
      <formula>$V139="☑"</formula>
    </cfRule>
  </conditionalFormatting>
  <conditionalFormatting sqref="D154">
    <cfRule type="expression" dxfId="1967" priority="5205">
      <formula>$V155="☑"</formula>
    </cfRule>
  </conditionalFormatting>
  <conditionalFormatting sqref="D156">
    <cfRule type="expression" dxfId="1966" priority="5204">
      <formula>$V155="☑"</formula>
    </cfRule>
  </conditionalFormatting>
  <conditionalFormatting sqref="D171">
    <cfRule type="expression" dxfId="1965" priority="5199">
      <formula>$V172="☑"</formula>
    </cfRule>
  </conditionalFormatting>
  <conditionalFormatting sqref="D173">
    <cfRule type="expression" dxfId="1964" priority="5198">
      <formula>$V172="☑"</formula>
    </cfRule>
  </conditionalFormatting>
  <conditionalFormatting sqref="D194">
    <cfRule type="expression" dxfId="1963" priority="782">
      <formula>$V195="☑"</formula>
    </cfRule>
  </conditionalFormatting>
  <conditionalFormatting sqref="D196">
    <cfRule type="expression" dxfId="1962" priority="781">
      <formula>$V195="☑"</formula>
    </cfRule>
  </conditionalFormatting>
  <conditionalFormatting sqref="D198">
    <cfRule type="expression" dxfId="1961" priority="783">
      <formula>$V197="☑"</formula>
    </cfRule>
  </conditionalFormatting>
  <conditionalFormatting sqref="D210">
    <cfRule type="expression" dxfId="1960" priority="1428">
      <formula>$V211="☑"</formula>
    </cfRule>
  </conditionalFormatting>
  <conditionalFormatting sqref="D212">
    <cfRule type="expression" dxfId="1959" priority="1427">
      <formula>$V211="☑"</formula>
    </cfRule>
  </conditionalFormatting>
  <conditionalFormatting sqref="D229">
    <cfRule type="expression" dxfId="1958" priority="1425">
      <formula>$V230="☑"</formula>
    </cfRule>
  </conditionalFormatting>
  <conditionalFormatting sqref="D231">
    <cfRule type="expression" dxfId="1957" priority="1424">
      <formula>$V230="☑"</formula>
    </cfRule>
  </conditionalFormatting>
  <conditionalFormatting sqref="D247">
    <cfRule type="expression" dxfId="1956" priority="55">
      <formula>$D$244="☑"</formula>
    </cfRule>
  </conditionalFormatting>
  <conditionalFormatting sqref="D257">
    <cfRule type="expression" dxfId="1955" priority="5194">
      <formula>$V258="☑"</formula>
    </cfRule>
  </conditionalFormatting>
  <conditionalFormatting sqref="D259">
    <cfRule type="expression" dxfId="1954" priority="5193">
      <formula>$V258="☑"</formula>
    </cfRule>
  </conditionalFormatting>
  <conditionalFormatting sqref="D277">
    <cfRule type="expression" dxfId="1953" priority="5187">
      <formula>$V278="☑"</formula>
    </cfRule>
  </conditionalFormatting>
  <conditionalFormatting sqref="D279">
    <cfRule type="expression" dxfId="1952" priority="5186">
      <formula>$V278="☑"</formula>
    </cfRule>
  </conditionalFormatting>
  <conditionalFormatting sqref="D297">
    <cfRule type="expression" dxfId="1951" priority="5183">
      <formula>$V298="☑"</formula>
    </cfRule>
  </conditionalFormatting>
  <conditionalFormatting sqref="D299">
    <cfRule type="expression" dxfId="1950" priority="5182">
      <formula>$V298="☑"</formula>
    </cfRule>
  </conditionalFormatting>
  <conditionalFormatting sqref="D303">
    <cfRule type="expression" dxfId="1949" priority="6174">
      <formula>$C$339="☑"</formula>
    </cfRule>
  </conditionalFormatting>
  <conditionalFormatting sqref="D320">
    <cfRule type="expression" dxfId="1948" priority="5166">
      <formula>$V321="☑"</formula>
    </cfRule>
  </conditionalFormatting>
  <conditionalFormatting sqref="D322">
    <cfRule type="expression" dxfId="1947" priority="5165">
      <formula>$V321="☑"</formula>
    </cfRule>
  </conditionalFormatting>
  <conditionalFormatting sqref="D340">
    <cfRule type="expression" dxfId="1946" priority="5154">
      <formula>$V341="☑"</formula>
    </cfRule>
  </conditionalFormatting>
  <conditionalFormatting sqref="D342">
    <cfRule type="expression" dxfId="1945" priority="5153">
      <formula>$V341="☑"</formula>
    </cfRule>
  </conditionalFormatting>
  <conditionalFormatting sqref="D362">
    <cfRule type="expression" dxfId="1944" priority="5152">
      <formula>$V363="☑"</formula>
    </cfRule>
  </conditionalFormatting>
  <conditionalFormatting sqref="D364">
    <cfRule type="expression" dxfId="1943" priority="5151">
      <formula>$V363="☑"</formula>
    </cfRule>
  </conditionalFormatting>
  <conditionalFormatting sqref="D371">
    <cfRule type="expression" dxfId="1942" priority="6268">
      <formula>$V366="☑"</formula>
    </cfRule>
  </conditionalFormatting>
  <conditionalFormatting sqref="D390">
    <cfRule type="expression" dxfId="1941" priority="111">
      <formula>$V391="☑"</formula>
    </cfRule>
  </conditionalFormatting>
  <conditionalFormatting sqref="D392">
    <cfRule type="expression" dxfId="1940" priority="110">
      <formula>$V391="☑"</formula>
    </cfRule>
  </conditionalFormatting>
  <conditionalFormatting sqref="D409">
    <cfRule type="expression" dxfId="1939" priority="107">
      <formula>$V410="☑"</formula>
    </cfRule>
  </conditionalFormatting>
  <conditionalFormatting sqref="D411">
    <cfRule type="expression" dxfId="1938" priority="106">
      <formula>$V410="☑"</formula>
    </cfRule>
  </conditionalFormatting>
  <conditionalFormatting sqref="D427">
    <cfRule type="expression" dxfId="1937" priority="100">
      <formula>$V428="☑"</formula>
    </cfRule>
  </conditionalFormatting>
  <conditionalFormatting sqref="D429">
    <cfRule type="expression" dxfId="1936" priority="99">
      <formula>$V428="☑"</formula>
    </cfRule>
  </conditionalFormatting>
  <conditionalFormatting sqref="D447">
    <cfRule type="expression" dxfId="1935" priority="95">
      <formula>$V448="☑"</formula>
    </cfRule>
  </conditionalFormatting>
  <conditionalFormatting sqref="D449">
    <cfRule type="expression" dxfId="1934" priority="94">
      <formula>$V448="☑"</formula>
    </cfRule>
  </conditionalFormatting>
  <conditionalFormatting sqref="D463">
    <cfRule type="expression" dxfId="1933" priority="90">
      <formula>$V464="☑"</formula>
    </cfRule>
  </conditionalFormatting>
  <conditionalFormatting sqref="D465">
    <cfRule type="expression" dxfId="1932" priority="88">
      <formula>$V464="☑"</formula>
    </cfRule>
  </conditionalFormatting>
  <conditionalFormatting sqref="D483">
    <cfRule type="expression" dxfId="1931" priority="85">
      <formula>$V484="☑"</formula>
    </cfRule>
  </conditionalFormatting>
  <conditionalFormatting sqref="D485">
    <cfRule type="expression" dxfId="1930" priority="84">
      <formula>$V484="☑"</formula>
    </cfRule>
  </conditionalFormatting>
  <conditionalFormatting sqref="D499">
    <cfRule type="expression" dxfId="1929" priority="81">
      <formula>$V500="☑"</formula>
    </cfRule>
  </conditionalFormatting>
  <conditionalFormatting sqref="D501">
    <cfRule type="expression" dxfId="1928" priority="80">
      <formula>$V500="☑"</formula>
    </cfRule>
  </conditionalFormatting>
  <conditionalFormatting sqref="D518">
    <cfRule type="expression" dxfId="1927" priority="77">
      <formula>$V519="☑"</formula>
    </cfRule>
  </conditionalFormatting>
  <conditionalFormatting sqref="D520">
    <cfRule type="expression" dxfId="1926" priority="76">
      <formula>$V519="☑"</formula>
    </cfRule>
  </conditionalFormatting>
  <conditionalFormatting sqref="D244:E244 D245">
    <cfRule type="expression" dxfId="1925" priority="1160">
      <formula>$D$244="☑"</formula>
    </cfRule>
  </conditionalFormatting>
  <conditionalFormatting sqref="D246:E246">
    <cfRule type="expression" dxfId="1924" priority="195">
      <formula>$D$246="☑"</formula>
    </cfRule>
  </conditionalFormatting>
  <conditionalFormatting sqref="E304">
    <cfRule type="expression" dxfId="1923" priority="6172">
      <formula>$V302="☑"</formula>
    </cfRule>
  </conditionalFormatting>
  <conditionalFormatting sqref="F303">
    <cfRule type="expression" dxfId="1922" priority="6173">
      <formula>$C$339="☑"</formula>
    </cfRule>
  </conditionalFormatting>
  <conditionalFormatting sqref="G244">
    <cfRule type="expression" dxfId="1921" priority="202">
      <formula>$G$244="☑"</formula>
    </cfRule>
  </conditionalFormatting>
  <conditionalFormatting sqref="G245">
    <cfRule type="expression" dxfId="1920" priority="58">
      <formula>$D$244="☑"</formula>
    </cfRule>
  </conditionalFormatting>
  <conditionalFormatting sqref="G247">
    <cfRule type="expression" dxfId="1919" priority="54">
      <formula>$D$244="☑"</formula>
    </cfRule>
  </conditionalFormatting>
  <conditionalFormatting sqref="G246:H246">
    <cfRule type="expression" dxfId="1918" priority="193">
      <formula>$G$246="☑"</formula>
    </cfRule>
  </conditionalFormatting>
  <conditionalFormatting sqref="H244">
    <cfRule type="expression" dxfId="1917" priority="201">
      <formula>$G$244="☑"</formula>
    </cfRule>
  </conditionalFormatting>
  <conditionalFormatting sqref="I247">
    <cfRule type="expression" dxfId="1916" priority="60">
      <formula>$D$244="☑"</formula>
    </cfRule>
  </conditionalFormatting>
  <conditionalFormatting sqref="J65:J66">
    <cfRule type="expression" dxfId="1915" priority="2647">
      <formula>OR($J$65="☑",$J$66="☑")</formula>
    </cfRule>
    <cfRule type="expression" dxfId="1914" priority="6078">
      <formula>$J$56="☑"</formula>
    </cfRule>
  </conditionalFormatting>
  <conditionalFormatting sqref="J68:J69">
    <cfRule type="expression" dxfId="1913" priority="2646">
      <formula>$J$56="☑"</formula>
    </cfRule>
    <cfRule type="expression" dxfId="1912" priority="737">
      <formula>OR($J$68="☑",$J$69="☑")</formula>
    </cfRule>
  </conditionalFormatting>
  <conditionalFormatting sqref="J90:J91">
    <cfRule type="expression" dxfId="1911" priority="6034">
      <formula>OR($J$77="☑",$J$82="☑")</formula>
    </cfRule>
    <cfRule type="expression" dxfId="1910" priority="5215">
      <formula>OR($J$90="☑",$J$91="☑")</formula>
    </cfRule>
  </conditionalFormatting>
  <conditionalFormatting sqref="J93:J94">
    <cfRule type="expression" dxfId="1909" priority="3050">
      <formula>OR($J$93="☑",$J$94="☑")</formula>
    </cfRule>
    <cfRule type="expression" dxfId="1908" priority="6026">
      <formula>OR($J$77="☑",$J$82="☑")</formula>
    </cfRule>
  </conditionalFormatting>
  <conditionalFormatting sqref="J125:J126">
    <cfRule type="expression" dxfId="1907" priority="744">
      <formula>OR($J$125="☑",$J$126="☑")</formula>
    </cfRule>
    <cfRule type="expression" dxfId="1906" priority="745">
      <formula>$J$119="☑"</formula>
    </cfRule>
  </conditionalFormatting>
  <conditionalFormatting sqref="J138:J139">
    <cfRule type="expression" dxfId="1905" priority="831">
      <formula>OR($J$138="☑",$J$139="☑")</formula>
    </cfRule>
    <cfRule type="expression" dxfId="1904" priority="832">
      <formula>$J$134="☑"</formula>
    </cfRule>
  </conditionalFormatting>
  <conditionalFormatting sqref="J156:J157">
    <cfRule type="expression" dxfId="1903" priority="702">
      <formula>OR($J$156="☑",$J$157="☑")</formula>
    </cfRule>
    <cfRule type="expression" dxfId="1902" priority="708">
      <formula>$J$147="☑"</formula>
    </cfRule>
  </conditionalFormatting>
  <conditionalFormatting sqref="J179:J180">
    <cfRule type="expression" dxfId="1901" priority="5200">
      <formula>$J$165="☑"</formula>
    </cfRule>
    <cfRule type="expression" dxfId="1900" priority="5197">
      <formula>OR($J$179="☑",$J$180="☑")</formula>
    </cfRule>
  </conditionalFormatting>
  <conditionalFormatting sqref="J182 AD262:AD263 AC264:AD265">
    <cfRule type="expression" dxfId="1899" priority="6384">
      <formula>$J182="☑"</formula>
    </cfRule>
  </conditionalFormatting>
  <conditionalFormatting sqref="J195:J196">
    <cfRule type="expression" dxfId="1898" priority="4610">
      <formula>$J$188="☑"</formula>
    </cfRule>
    <cfRule type="expression" dxfId="1897" priority="4609">
      <formula>OR($J$195="☑",$J$196="☑")</formula>
    </cfRule>
  </conditionalFormatting>
  <conditionalFormatting sqref="J198">
    <cfRule type="expression" dxfId="1896" priority="6359">
      <formula>$J198="☑"</formula>
    </cfRule>
  </conditionalFormatting>
  <conditionalFormatting sqref="J211:J212">
    <cfRule type="expression" dxfId="1895" priority="670">
      <formula>OR($J$211="☑",$J$212="☑")</formula>
    </cfRule>
    <cfRule type="expression" dxfId="1894" priority="671">
      <formula>$J$204="☑"</formula>
    </cfRule>
  </conditionalFormatting>
  <conditionalFormatting sqref="J214:J215">
    <cfRule type="expression" dxfId="1893" priority="673">
      <formula>OR($J$214="☑",$J$215="☑")</formula>
    </cfRule>
    <cfRule type="expression" dxfId="1892" priority="785">
      <formula>$J$204="☑"</formula>
    </cfRule>
  </conditionalFormatting>
  <conditionalFormatting sqref="J217">
    <cfRule type="expression" dxfId="1891" priority="1467">
      <formula>$J217="☑"</formula>
    </cfRule>
  </conditionalFormatting>
  <conditionalFormatting sqref="J231:J232">
    <cfRule type="expression" dxfId="1890" priority="766">
      <formula>OR($J$231="☑",$J$232="☑")</formula>
    </cfRule>
    <cfRule type="expression" dxfId="1889" priority="7846">
      <formula>OR($J$223="☑",$J$224="☑",$J$229="☑")</formula>
    </cfRule>
  </conditionalFormatting>
  <conditionalFormatting sqref="J234:J235">
    <cfRule type="expression" dxfId="1888" priority="654">
      <formula>OR($J$234="☑",$J$235="☑")</formula>
    </cfRule>
    <cfRule type="expression" dxfId="1887" priority="655">
      <formula>OR($J$223="☑",$J$224="☑",$J$229="☑")</formula>
    </cfRule>
  </conditionalFormatting>
  <conditionalFormatting sqref="J237">
    <cfRule type="expression" dxfId="1886" priority="1457">
      <formula>$J237="☑"</formula>
    </cfRule>
  </conditionalFormatting>
  <conditionalFormatting sqref="J248">
    <cfRule type="expression" dxfId="1885" priority="208">
      <formula>$D$244="☑"</formula>
    </cfRule>
  </conditionalFormatting>
  <conditionalFormatting sqref="J259:J260">
    <cfRule type="expression" dxfId="1884" priority="3036">
      <formula>OR($J$259="☑",$J$260="☑")</formula>
    </cfRule>
    <cfRule type="expression" dxfId="1883" priority="5192">
      <formula>$J$251="☑"</formula>
    </cfRule>
  </conditionalFormatting>
  <conditionalFormatting sqref="J262:J263">
    <cfRule type="expression" dxfId="1882" priority="636">
      <formula>$J$251="☑"</formula>
    </cfRule>
    <cfRule type="expression" dxfId="1881" priority="635">
      <formula>OR($J$262="☑",$J$263="☑")</formula>
    </cfRule>
  </conditionalFormatting>
  <conditionalFormatting sqref="J265">
    <cfRule type="expression" dxfId="1880" priority="6346">
      <formula>$J265="☑"</formula>
    </cfRule>
  </conditionalFormatting>
  <conditionalFormatting sqref="J268">
    <cfRule type="expression" dxfId="1879" priority="203">
      <formula>$D$244="☑"</formula>
    </cfRule>
  </conditionalFormatting>
  <conditionalFormatting sqref="J271:J272">
    <cfRule type="expression" dxfId="1878" priority="6165">
      <formula>$U271="☑"</formula>
    </cfRule>
  </conditionalFormatting>
  <conditionalFormatting sqref="J279:J280">
    <cfRule type="expression" dxfId="1877" priority="5189">
      <formula>$J$271="☑"</formula>
    </cfRule>
    <cfRule type="expression" dxfId="1876" priority="612">
      <formula>OR($J$279="☑",$J$280="☑")</formula>
    </cfRule>
  </conditionalFormatting>
  <conditionalFormatting sqref="J282:J283">
    <cfRule type="expression" dxfId="1875" priority="611">
      <formula>OR($J$282="☑",$J$283="☑")</formula>
    </cfRule>
    <cfRule type="expression" dxfId="1874" priority="613">
      <formula>$J$271="☑"</formula>
    </cfRule>
  </conditionalFormatting>
  <conditionalFormatting sqref="J285">
    <cfRule type="expression" dxfId="1873" priority="6335">
      <formula>$J285="☑"</formula>
    </cfRule>
  </conditionalFormatting>
  <conditionalFormatting sqref="J288">
    <cfRule type="expression" dxfId="1872" priority="190">
      <formula>$G$244="☑"</formula>
    </cfRule>
  </conditionalFormatting>
  <conditionalFormatting sqref="J302:J303">
    <cfRule type="expression" dxfId="1871" priority="589">
      <formula>OR($J$302="☑",$J$303="☑")</formula>
    </cfRule>
    <cfRule type="expression" dxfId="1870" priority="5168">
      <formula>OR($J$291="☑",$J$296="☑")</formula>
    </cfRule>
  </conditionalFormatting>
  <conditionalFormatting sqref="J305:J306">
    <cfRule type="expression" dxfId="1869" priority="587">
      <formula>OR($J$305="☑",$J$306="☑")</formula>
    </cfRule>
    <cfRule type="expression" dxfId="1868" priority="588">
      <formula>OR($J$291="☑",$J$296="☑")</formula>
    </cfRule>
  </conditionalFormatting>
  <conditionalFormatting sqref="J308">
    <cfRule type="expression" dxfId="1867" priority="6324">
      <formula>$J308="☑"</formula>
    </cfRule>
  </conditionalFormatting>
  <conditionalFormatting sqref="J311">
    <cfRule type="expression" dxfId="1866" priority="189">
      <formula>$G$244="☑"</formula>
    </cfRule>
  </conditionalFormatting>
  <conditionalFormatting sqref="J322:J323">
    <cfRule type="expression" dxfId="1865" priority="4590">
      <formula>$J$314="☑"</formula>
    </cfRule>
    <cfRule type="expression" dxfId="1864" priority="556">
      <formula>OR($J$322="☑",$J$323="☑")</formula>
    </cfRule>
  </conditionalFormatting>
  <conditionalFormatting sqref="J325:J326">
    <cfRule type="expression" dxfId="1863" priority="554">
      <formula>$J$314="☑"</formula>
    </cfRule>
    <cfRule type="expression" dxfId="1862" priority="553">
      <formula>OR($J$325="☑",$J$326="☑")</formula>
    </cfRule>
  </conditionalFormatting>
  <conditionalFormatting sqref="J328">
    <cfRule type="expression" dxfId="1861" priority="6313">
      <formula>$J328="☑"</formula>
    </cfRule>
  </conditionalFormatting>
  <conditionalFormatting sqref="J331">
    <cfRule type="expression" dxfId="1860" priority="188">
      <formula>$K$244="☑"</formula>
    </cfRule>
  </conditionalFormatting>
  <conditionalFormatting sqref="J344:J345">
    <cfRule type="expression" dxfId="1859" priority="533">
      <formula>OR($J$344="☑",$J$345="☑")</formula>
    </cfRule>
    <cfRule type="expression" dxfId="1858" priority="5155">
      <formula>OR($J$334="☑",$J$342="☑")</formula>
    </cfRule>
  </conditionalFormatting>
  <conditionalFormatting sqref="J347:J348">
    <cfRule type="expression" dxfId="1857" priority="532">
      <formula>OR($J$334="☑",$J$342="☑")</formula>
    </cfRule>
    <cfRule type="expression" dxfId="1856" priority="531">
      <formula>OR($J$347="☑",$J$348="☑")</formula>
    </cfRule>
  </conditionalFormatting>
  <conditionalFormatting sqref="J350">
    <cfRule type="expression" dxfId="1855" priority="6280">
      <formula>$J350="☑"</formula>
    </cfRule>
  </conditionalFormatting>
  <conditionalFormatting sqref="J353">
    <cfRule type="expression" dxfId="1854" priority="187">
      <formula>$K$244="☑"</formula>
    </cfRule>
  </conditionalFormatting>
  <conditionalFormatting sqref="J372:J373">
    <cfRule type="expression" dxfId="1853" priority="505">
      <formula>OR($J$372="☑",$J$373="☑")</formula>
    </cfRule>
    <cfRule type="expression" dxfId="1852" priority="506">
      <formula>OR($J$356="☑",$J$361="☑")</formula>
    </cfRule>
  </conditionalFormatting>
  <conditionalFormatting sqref="J375:J376">
    <cfRule type="expression" dxfId="1851" priority="503">
      <formula>OR($J$375="☑",$J$376="☑")</formula>
    </cfRule>
    <cfRule type="expression" dxfId="1850" priority="504">
      <formula>OR($J$356="☑",$J$361="☑")</formula>
    </cfRule>
  </conditionalFormatting>
  <conditionalFormatting sqref="J378">
    <cfRule type="expression" dxfId="1849" priority="6235">
      <formula>$J378="☑"</formula>
    </cfRule>
  </conditionalFormatting>
  <conditionalFormatting sqref="J381">
    <cfRule type="expression" dxfId="1848" priority="183">
      <formula>$M$244="☑"</formula>
    </cfRule>
  </conditionalFormatting>
  <conditionalFormatting sqref="J391:J392">
    <cfRule type="expression" dxfId="1847" priority="477">
      <formula>$J$384="☑"</formula>
    </cfRule>
    <cfRule type="expression" dxfId="1846" priority="476">
      <formula>OR($J$391="☑",$J$392="☑")</formula>
    </cfRule>
  </conditionalFormatting>
  <conditionalFormatting sqref="J394:J395">
    <cfRule type="expression" dxfId="1845" priority="475">
      <formula>$J$384="☑"</formula>
    </cfRule>
    <cfRule type="expression" dxfId="1844" priority="473">
      <formula>OR($J$394="☑",$J$395="☑")</formula>
    </cfRule>
  </conditionalFormatting>
  <conditionalFormatting sqref="J400">
    <cfRule type="expression" dxfId="1843" priority="182">
      <formula>$M$244="☑"</formula>
    </cfRule>
  </conditionalFormatting>
  <conditionalFormatting sqref="J410:J411">
    <cfRule type="expression" dxfId="1842" priority="453">
      <formula>OR($J$410="☑",$J$411="☑")</formula>
    </cfRule>
    <cfRule type="expression" dxfId="1841" priority="454">
      <formula>$J$401="☑"</formula>
    </cfRule>
  </conditionalFormatting>
  <conditionalFormatting sqref="J413:J414">
    <cfRule type="expression" dxfId="1840" priority="451">
      <formula>OR($J$413="☑",$J$414="☑")</formula>
    </cfRule>
    <cfRule type="expression" dxfId="1839" priority="452">
      <formula>$J$403="☑"</formula>
    </cfRule>
  </conditionalFormatting>
  <conditionalFormatting sqref="J419">
    <cfRule type="expression" dxfId="1838" priority="179">
      <formula>$D$246="☑"</formula>
    </cfRule>
  </conditionalFormatting>
  <conditionalFormatting sqref="J429:J430">
    <cfRule type="expression" dxfId="1837" priority="435">
      <formula>$J$422="☑"</formula>
    </cfRule>
    <cfRule type="expression" dxfId="1836" priority="434">
      <formula>OR($J$429="☑",$J$430="☑")</formula>
    </cfRule>
  </conditionalFormatting>
  <conditionalFormatting sqref="J432:J433">
    <cfRule type="expression" dxfId="1835" priority="433">
      <formula>$J$422="☑"</formula>
    </cfRule>
    <cfRule type="expression" dxfId="1834" priority="432">
      <formula>OR($J$432="☑",$J$433="☑")</formula>
    </cfRule>
  </conditionalFormatting>
  <conditionalFormatting sqref="J438">
    <cfRule type="expression" dxfId="1833" priority="178">
      <formula>$D$246="☑"</formula>
    </cfRule>
  </conditionalFormatting>
  <conditionalFormatting sqref="J446:J447">
    <cfRule type="expression" dxfId="1832" priority="411">
      <formula>OR($J$446="☑",$J$447="☑")</formula>
    </cfRule>
    <cfRule type="expression" dxfId="1831" priority="412">
      <formula>$J$441="☑"</formula>
    </cfRule>
  </conditionalFormatting>
  <conditionalFormatting sqref="J449:J450">
    <cfRule type="expression" dxfId="1830" priority="410">
      <formula>$J$441="☑"</formula>
    </cfRule>
    <cfRule type="expression" dxfId="1829" priority="409">
      <formula>OR($J$449="☑",$J$450="☑")</formula>
    </cfRule>
  </conditionalFormatting>
  <conditionalFormatting sqref="J455">
    <cfRule type="expression" dxfId="1828" priority="176">
      <formula>$G$246="☑"</formula>
    </cfRule>
  </conditionalFormatting>
  <conditionalFormatting sqref="J465:J466">
    <cfRule type="expression" dxfId="1827" priority="377">
      <formula>$J$458="☑"</formula>
    </cfRule>
    <cfRule type="expression" dxfId="1826" priority="376">
      <formula>OR($J$465="☑",$J$466="☑")</formula>
    </cfRule>
  </conditionalFormatting>
  <conditionalFormatting sqref="J468:J469">
    <cfRule type="expression" dxfId="1825" priority="375">
      <formula>$J$458="☑"</formula>
    </cfRule>
    <cfRule type="expression" dxfId="1824" priority="374">
      <formula>OR($J$468="☑",$J$469="☑")</formula>
    </cfRule>
  </conditionalFormatting>
  <conditionalFormatting sqref="J474">
    <cfRule type="expression" dxfId="1823" priority="175">
      <formula>$G$246="☑"</formula>
    </cfRule>
  </conditionalFormatting>
  <conditionalFormatting sqref="J482:J483">
    <cfRule type="expression" dxfId="1822" priority="347">
      <formula>$J$477="☑"</formula>
    </cfRule>
    <cfRule type="expression" dxfId="1821" priority="346">
      <formula>OR($J$482="☑",$J$483="☑")</formula>
    </cfRule>
  </conditionalFormatting>
  <conditionalFormatting sqref="J485:J486">
    <cfRule type="expression" dxfId="1820" priority="344">
      <formula>OR($J$485="☑",$J$486="☑")</formula>
    </cfRule>
    <cfRule type="expression" dxfId="1819" priority="345">
      <formula>$J$477="☑"</formula>
    </cfRule>
  </conditionalFormatting>
  <conditionalFormatting sqref="J491">
    <cfRule type="expression" dxfId="1818" priority="171">
      <formula>$K$246="☑"</formula>
    </cfRule>
  </conditionalFormatting>
  <conditionalFormatting sqref="J501:J502">
    <cfRule type="expression" dxfId="1817" priority="322">
      <formula>OR($J$501="☑",$J$502="☑")</formula>
    </cfRule>
    <cfRule type="expression" dxfId="1816" priority="323">
      <formula>$J$494="☑"</formula>
    </cfRule>
  </conditionalFormatting>
  <conditionalFormatting sqref="J504:J505">
    <cfRule type="expression" dxfId="1815" priority="320">
      <formula>OR($J$504="☑",$J$505="☑")</formula>
    </cfRule>
    <cfRule type="expression" dxfId="1814" priority="321">
      <formula>$J$494="☑"</formula>
    </cfRule>
  </conditionalFormatting>
  <conditionalFormatting sqref="J510">
    <cfRule type="expression" dxfId="1813" priority="172">
      <formula>$K$246="☑"</formula>
    </cfRule>
  </conditionalFormatting>
  <conditionalFormatting sqref="J518:J519">
    <cfRule type="expression" dxfId="1812" priority="296">
      <formula>OR($J$518="☑",$J$519="☑")</formula>
    </cfRule>
    <cfRule type="expression" dxfId="1811" priority="297">
      <formula>$J$513="☑"</formula>
    </cfRule>
  </conditionalFormatting>
  <conditionalFormatting sqref="J521:J522">
    <cfRule type="expression" dxfId="1810" priority="294">
      <formula>OR($J$521="☑",$J$522="☑")</formula>
    </cfRule>
    <cfRule type="expression" dxfId="1809" priority="295">
      <formula>$J$513="☑"</formula>
    </cfRule>
  </conditionalFormatting>
  <conditionalFormatting sqref="J128:K128">
    <cfRule type="expression" dxfId="1808" priority="3243" stopIfTrue="1">
      <formula>$J$132="☑"</formula>
    </cfRule>
  </conditionalFormatting>
  <conditionalFormatting sqref="J25:L25">
    <cfRule type="expression" dxfId="1807" priority="3085" stopIfTrue="1">
      <formula>$J$54="☑"</formula>
    </cfRule>
  </conditionalFormatting>
  <conditionalFormatting sqref="J101:L101">
    <cfRule type="expression" dxfId="1806" priority="3066" stopIfTrue="1">
      <formula>$J$54="☑"</formula>
    </cfRule>
  </conditionalFormatting>
  <conditionalFormatting sqref="J128:M128">
    <cfRule type="expression" dxfId="1805" priority="3244">
      <formula>$J128="☑"</formula>
    </cfRule>
  </conditionalFormatting>
  <conditionalFormatting sqref="J55:Q70">
    <cfRule type="expression" dxfId="1804" priority="734" stopIfTrue="1">
      <formula>$J$54="☑"</formula>
    </cfRule>
  </conditionalFormatting>
  <conditionalFormatting sqref="J57:Q70">
    <cfRule type="expression" dxfId="1803" priority="735" stopIfTrue="1">
      <formula>$J$56="□"</formula>
    </cfRule>
  </conditionalFormatting>
  <conditionalFormatting sqref="J76:Q95">
    <cfRule type="expression" dxfId="1802" priority="52" stopIfTrue="1">
      <formula>$J$75="☑"</formula>
    </cfRule>
  </conditionalFormatting>
  <conditionalFormatting sqref="J89:Q95">
    <cfRule type="expression" dxfId="1801" priority="758" stopIfTrue="1">
      <formula>AND($J$77="□",$J$82="□")</formula>
    </cfRule>
  </conditionalFormatting>
  <conditionalFormatting sqref="J118:Q127">
    <cfRule type="expression" dxfId="1800" priority="717" stopIfTrue="1">
      <formula>$J$117="☑"</formula>
    </cfRule>
  </conditionalFormatting>
  <conditionalFormatting sqref="J124:Q127">
    <cfRule type="expression" dxfId="1799" priority="718" stopIfTrue="1">
      <formula>$J$119="□"</formula>
    </cfRule>
  </conditionalFormatting>
  <conditionalFormatting sqref="J133:Q140 J141:P141">
    <cfRule type="expression" dxfId="1798" priority="714" stopIfTrue="1">
      <formula>$J$132="☑"</formula>
    </cfRule>
  </conditionalFormatting>
  <conditionalFormatting sqref="J137:Q140">
    <cfRule type="expression" dxfId="1797" priority="715" stopIfTrue="1">
      <formula>$J$134="□"</formula>
    </cfRule>
  </conditionalFormatting>
  <conditionalFormatting sqref="J146:Q150 J151:N151 P151:Q151 J152:Q158">
    <cfRule type="expression" dxfId="1796" priority="690" stopIfTrue="1">
      <formula>$J$145="☑"</formula>
    </cfRule>
  </conditionalFormatting>
  <conditionalFormatting sqref="J155:Q158">
    <cfRule type="expression" dxfId="1795" priority="701" stopIfTrue="1">
      <formula>OR($J$147="□",$J$153="□")</formula>
    </cfRule>
  </conditionalFormatting>
  <conditionalFormatting sqref="J164:Q181">
    <cfRule type="expression" dxfId="1794" priority="688" stopIfTrue="1">
      <formula>$J$163="☑"</formula>
    </cfRule>
  </conditionalFormatting>
  <conditionalFormatting sqref="J172:Q181 J182:P182">
    <cfRule type="expression" dxfId="1793" priority="689" stopIfTrue="1">
      <formula>$J$165="□"</formula>
    </cfRule>
  </conditionalFormatting>
  <conditionalFormatting sqref="J187:Q197">
    <cfRule type="expression" dxfId="1792" priority="141" stopIfTrue="1">
      <formula>$J$186="☑"</formula>
    </cfRule>
  </conditionalFormatting>
  <conditionalFormatting sqref="J189:Q197">
    <cfRule type="expression" dxfId="1791" priority="142" stopIfTrue="1">
      <formula>$J$188="□"</formula>
    </cfRule>
  </conditionalFormatting>
  <conditionalFormatting sqref="J203:Q216">
    <cfRule type="expression" dxfId="1790" priority="668" stopIfTrue="1">
      <formula>$J$202="☑"</formula>
    </cfRule>
  </conditionalFormatting>
  <conditionalFormatting sqref="J222:Q236">
    <cfRule type="expression" dxfId="1789" priority="651" stopIfTrue="1">
      <formula>$J$221="☑"</formula>
    </cfRule>
  </conditionalFormatting>
  <conditionalFormatting sqref="J230:Q236">
    <cfRule type="expression" dxfId="1788" priority="652" stopIfTrue="1">
      <formula>AND($J$223="□",$J$224="□",$J$229="□")</formula>
    </cfRule>
  </conditionalFormatting>
  <conditionalFormatting sqref="J249:Q267">
    <cfRule type="expression" dxfId="1787" priority="205" stopIfTrue="1">
      <formula>$D$244="□"</formula>
    </cfRule>
  </conditionalFormatting>
  <conditionalFormatting sqref="J251:Q264">
    <cfRule type="expression" dxfId="1786" priority="617" stopIfTrue="1">
      <formula>$J$249="☑"</formula>
    </cfRule>
  </conditionalFormatting>
  <conditionalFormatting sqref="J258:Q264">
    <cfRule type="expression" dxfId="1785" priority="633" stopIfTrue="1">
      <formula>$J$251="□"</formula>
    </cfRule>
  </conditionalFormatting>
  <conditionalFormatting sqref="J269:Q287">
    <cfRule type="expression" dxfId="1784" priority="204" stopIfTrue="1">
      <formula>$D$244="□"</formula>
    </cfRule>
  </conditionalFormatting>
  <conditionalFormatting sqref="J270:Q284">
    <cfRule type="expression" dxfId="1783" priority="608" stopIfTrue="1">
      <formula>$J$269="☑"</formula>
    </cfRule>
  </conditionalFormatting>
  <conditionalFormatting sqref="J278:Q284">
    <cfRule type="expression" dxfId="1782" priority="609" stopIfTrue="1">
      <formula>$J$271="□"</formula>
    </cfRule>
  </conditionalFormatting>
  <conditionalFormatting sqref="J289:Q310">
    <cfRule type="expression" dxfId="1781" priority="114" stopIfTrue="1">
      <formula>$G$244="□"</formula>
    </cfRule>
  </conditionalFormatting>
  <conditionalFormatting sqref="J290:Q307">
    <cfRule type="expression" dxfId="1780" priority="207" stopIfTrue="1">
      <formula>$J$289="☑"</formula>
    </cfRule>
  </conditionalFormatting>
  <conditionalFormatting sqref="J301:Q307">
    <cfRule type="expression" dxfId="1779" priority="586" stopIfTrue="1">
      <formula>AND($J$291="□",$J$296="□")</formula>
    </cfRule>
  </conditionalFormatting>
  <conditionalFormatting sqref="J312:Q330">
    <cfRule type="expression" dxfId="1778" priority="206" stopIfTrue="1">
      <formula>$G$244="□"</formula>
    </cfRule>
  </conditionalFormatting>
  <conditionalFormatting sqref="J313:Q327">
    <cfRule type="expression" dxfId="1777" priority="551" stopIfTrue="1">
      <formula>$J$312="☑"</formula>
    </cfRule>
  </conditionalFormatting>
  <conditionalFormatting sqref="J321:Q327">
    <cfRule type="expression" dxfId="1776" priority="552" stopIfTrue="1">
      <formula>$J$314="□"</formula>
    </cfRule>
  </conditionalFormatting>
  <conditionalFormatting sqref="J332:Q352">
    <cfRule type="expression" dxfId="1775" priority="186" stopIfTrue="1">
      <formula>$K$244="□"</formula>
    </cfRule>
  </conditionalFormatting>
  <conditionalFormatting sqref="J333:Q349">
    <cfRule type="expression" dxfId="1774" priority="528" stopIfTrue="1">
      <formula>$J$332="☑"</formula>
    </cfRule>
  </conditionalFormatting>
  <conditionalFormatting sqref="J343:Q349">
    <cfRule type="expression" dxfId="1773" priority="529" stopIfTrue="1">
      <formula>AND($J$334="□",$J$342="□")</formula>
    </cfRule>
  </conditionalFormatting>
  <conditionalFormatting sqref="J354:Q380">
    <cfRule type="expression" dxfId="1772" priority="185" stopIfTrue="1">
      <formula>$K$244="□"</formula>
    </cfRule>
  </conditionalFormatting>
  <conditionalFormatting sqref="J356:Q377">
    <cfRule type="expression" dxfId="1771" priority="500" stopIfTrue="1">
      <formula>$J$354="☑"</formula>
    </cfRule>
  </conditionalFormatting>
  <conditionalFormatting sqref="J366:Q377">
    <cfRule type="expression" dxfId="1770" priority="501" stopIfTrue="1">
      <formula>AND($J$356="□",$J$361="□")</formula>
    </cfRule>
  </conditionalFormatting>
  <conditionalFormatting sqref="J382:Q399">
    <cfRule type="expression" dxfId="1769" priority="181" stopIfTrue="1">
      <formula>$M$244="□"</formula>
    </cfRule>
  </conditionalFormatting>
  <conditionalFormatting sqref="J383:Q396">
    <cfRule type="expression" dxfId="1768" priority="250" stopIfTrue="1">
      <formula>$J$382="☑"</formula>
    </cfRule>
  </conditionalFormatting>
  <conditionalFormatting sqref="J390:Q396">
    <cfRule type="expression" dxfId="1767" priority="274" stopIfTrue="1">
      <formula>$J$384="□"</formula>
    </cfRule>
  </conditionalFormatting>
  <conditionalFormatting sqref="J401:Q418">
    <cfRule type="expression" dxfId="1766" priority="184" stopIfTrue="1">
      <formula>$M$244="□"</formula>
    </cfRule>
  </conditionalFormatting>
  <conditionalFormatting sqref="J402:Q415">
    <cfRule type="expression" dxfId="1765" priority="244" stopIfTrue="1">
      <formula>$J$401="☑"</formula>
    </cfRule>
  </conditionalFormatting>
  <conditionalFormatting sqref="J409:Q415">
    <cfRule type="expression" dxfId="1764" priority="269" stopIfTrue="1">
      <formula>$J$403="□"</formula>
    </cfRule>
  </conditionalFormatting>
  <conditionalFormatting sqref="J420:Q437">
    <cfRule type="expression" dxfId="1763" priority="180" stopIfTrue="1">
      <formula>$D$246="□"</formula>
    </cfRule>
  </conditionalFormatting>
  <conditionalFormatting sqref="J421:Q434">
    <cfRule type="expression" dxfId="1762" priority="239" stopIfTrue="1">
      <formula>$J$420="☑"</formula>
    </cfRule>
  </conditionalFormatting>
  <conditionalFormatting sqref="J428:Q434">
    <cfRule type="expression" dxfId="1761" priority="268" stopIfTrue="1">
      <formula>$J$422="□"</formula>
    </cfRule>
  </conditionalFormatting>
  <conditionalFormatting sqref="J439:Q454">
    <cfRule type="expression" dxfId="1760" priority="96" stopIfTrue="1">
      <formula>$D$246="□"</formula>
    </cfRule>
  </conditionalFormatting>
  <conditionalFormatting sqref="J440:Q451">
    <cfRule type="expression" dxfId="1759" priority="177" stopIfTrue="1">
      <formula>$J$439="☑"</formula>
    </cfRule>
  </conditionalFormatting>
  <conditionalFormatting sqref="J445:Q451">
    <cfRule type="expression" dxfId="1758" priority="234" stopIfTrue="1">
      <formula>$J$441="□"</formula>
    </cfRule>
  </conditionalFormatting>
  <conditionalFormatting sqref="J456:Q473">
    <cfRule type="expression" dxfId="1757" priority="91" stopIfTrue="1">
      <formula>$G$246="□"</formula>
    </cfRule>
  </conditionalFormatting>
  <conditionalFormatting sqref="J457:Q470">
    <cfRule type="expression" dxfId="1756" priority="229" stopIfTrue="1">
      <formula>$J$456="☑"</formula>
    </cfRule>
  </conditionalFormatting>
  <conditionalFormatting sqref="J464:Q470">
    <cfRule type="expression" dxfId="1755" priority="262" stopIfTrue="1">
      <formula>$J$458="□"</formula>
    </cfRule>
  </conditionalFormatting>
  <conditionalFormatting sqref="J475:Q490">
    <cfRule type="expression" dxfId="1754" priority="173" stopIfTrue="1">
      <formula>$G$246="□"</formula>
    </cfRule>
  </conditionalFormatting>
  <conditionalFormatting sqref="J476:Q487">
    <cfRule type="expression" dxfId="1753" priority="224" stopIfTrue="1">
      <formula>$J$475="☑"</formula>
    </cfRule>
  </conditionalFormatting>
  <conditionalFormatting sqref="J481:Q487">
    <cfRule type="expression" dxfId="1752" priority="259" stopIfTrue="1">
      <formula>$J$477="□"</formula>
    </cfRule>
  </conditionalFormatting>
  <conditionalFormatting sqref="J492:Q509">
    <cfRule type="expression" dxfId="1751" priority="169">
      <formula>$K$246="□"</formula>
    </cfRule>
  </conditionalFormatting>
  <conditionalFormatting sqref="J493:Q506">
    <cfRule type="expression" dxfId="1750" priority="219" stopIfTrue="1">
      <formula>$J$492="☑"</formula>
    </cfRule>
  </conditionalFormatting>
  <conditionalFormatting sqref="J500:Q506">
    <cfRule type="expression" dxfId="1749" priority="256" stopIfTrue="1">
      <formula>$J$494="□"</formula>
    </cfRule>
  </conditionalFormatting>
  <conditionalFormatting sqref="J511:Q526">
    <cfRule type="expression" dxfId="1748" priority="170" stopIfTrue="1">
      <formula>$K$246="□"</formula>
    </cfRule>
  </conditionalFormatting>
  <conditionalFormatting sqref="J512:Q523">
    <cfRule type="expression" dxfId="1747" priority="214" stopIfTrue="1">
      <formula>$J$511="☑"</formula>
    </cfRule>
  </conditionalFormatting>
  <conditionalFormatting sqref="J517:Q523">
    <cfRule type="expression" dxfId="1746" priority="253" stopIfTrue="1">
      <formula>$J$513="□"</formula>
    </cfRule>
  </conditionalFormatting>
  <conditionalFormatting sqref="K54">
    <cfRule type="expression" dxfId="1745" priority="5753">
      <formula>$J54="☑"</formula>
    </cfRule>
  </conditionalFormatting>
  <conditionalFormatting sqref="K56">
    <cfRule type="expression" dxfId="1744" priority="6085">
      <formula>$J$56="☑"</formula>
    </cfRule>
  </conditionalFormatting>
  <conditionalFormatting sqref="K57">
    <cfRule type="expression" dxfId="1743" priority="6084">
      <formula>$J$57="☑"</formula>
    </cfRule>
  </conditionalFormatting>
  <conditionalFormatting sqref="K65">
    <cfRule type="expression" dxfId="1742" priority="6092">
      <formula>$J$65="☑"</formula>
    </cfRule>
  </conditionalFormatting>
  <conditionalFormatting sqref="K66">
    <cfRule type="expression" dxfId="1741" priority="6127">
      <formula>$J66="☑"</formula>
    </cfRule>
  </conditionalFormatting>
  <conditionalFormatting sqref="K75">
    <cfRule type="expression" dxfId="1740" priority="5783">
      <formula>$J75="☑"</formula>
    </cfRule>
  </conditionalFormatting>
  <conditionalFormatting sqref="K77">
    <cfRule type="expression" dxfId="1739" priority="5782">
      <formula>$J$77="☑"</formula>
    </cfRule>
  </conditionalFormatting>
  <conditionalFormatting sqref="K82">
    <cfRule type="expression" dxfId="1738" priority="5760">
      <formula>$J$82="☑"</formula>
    </cfRule>
  </conditionalFormatting>
  <conditionalFormatting sqref="K90">
    <cfRule type="expression" dxfId="1737" priority="6050">
      <formula>$J$90="☑"</formula>
    </cfRule>
  </conditionalFormatting>
  <conditionalFormatting sqref="K91">
    <cfRule type="expression" dxfId="1736" priority="6051">
      <formula>$J91="☑"</formula>
    </cfRule>
  </conditionalFormatting>
  <conditionalFormatting sqref="K93">
    <cfRule type="expression" dxfId="1735" priority="2202">
      <formula>$J93="☑"</formula>
    </cfRule>
  </conditionalFormatting>
  <conditionalFormatting sqref="K94">
    <cfRule type="expression" dxfId="1734" priority="6023">
      <formula>$J$94="☑"</formula>
    </cfRule>
  </conditionalFormatting>
  <conditionalFormatting sqref="K117">
    <cfRule type="expression" dxfId="1733" priority="5998">
      <formula>$J117="☑"</formula>
    </cfRule>
  </conditionalFormatting>
  <conditionalFormatting sqref="K119">
    <cfRule type="expression" dxfId="1732" priority="6124">
      <formula>$J$119="☑"</formula>
    </cfRule>
  </conditionalFormatting>
  <conditionalFormatting sqref="K132">
    <cfRule type="expression" dxfId="1731" priority="5997">
      <formula>$J$132="☑"</formula>
    </cfRule>
  </conditionalFormatting>
  <conditionalFormatting sqref="K134">
    <cfRule type="expression" dxfId="1730" priority="5207">
      <formula>$J$134="☑"</formula>
    </cfRule>
  </conditionalFormatting>
  <conditionalFormatting sqref="K138:K140">
    <cfRule type="expression" dxfId="1729" priority="6147">
      <formula>$J138="☑"</formula>
    </cfRule>
  </conditionalFormatting>
  <conditionalFormatting sqref="K145">
    <cfRule type="expression" dxfId="1728" priority="5968">
      <formula>$J$145="☑"</formula>
    </cfRule>
  </conditionalFormatting>
  <conditionalFormatting sqref="K147">
    <cfRule type="expression" dxfId="1727" priority="6094">
      <formula>$J$147="☑"</formula>
    </cfRule>
  </conditionalFormatting>
  <conditionalFormatting sqref="K153">
    <cfRule type="expression" dxfId="1726" priority="5203">
      <formula>$J$153="☑"</formula>
    </cfRule>
  </conditionalFormatting>
  <conditionalFormatting sqref="K156:K158">
    <cfRule type="expression" dxfId="1725" priority="6137">
      <formula>$J156="☑"</formula>
    </cfRule>
  </conditionalFormatting>
  <conditionalFormatting sqref="K163">
    <cfRule type="expression" dxfId="1724" priority="5967">
      <formula>$J163="☑"</formula>
    </cfRule>
  </conditionalFormatting>
  <conditionalFormatting sqref="K165">
    <cfRule type="expression" dxfId="1723" priority="6109">
      <formula>$J$165="☑"</formula>
    </cfRule>
  </conditionalFormatting>
  <conditionalFormatting sqref="K172">
    <cfRule type="expression" dxfId="1722" priority="6114">
      <formula>$J$172="☑"</formula>
    </cfRule>
  </conditionalFormatting>
  <conditionalFormatting sqref="K179:K181">
    <cfRule type="expression" dxfId="1721" priority="6385">
      <formula>$J179="☑"</formula>
    </cfRule>
  </conditionalFormatting>
  <conditionalFormatting sqref="K186">
    <cfRule type="expression" dxfId="1720" priority="5977">
      <formula>$J186="☑"</formula>
    </cfRule>
  </conditionalFormatting>
  <conditionalFormatting sqref="K188">
    <cfRule type="expression" dxfId="1719" priority="5728">
      <formula>$J$188="☑"</formula>
    </cfRule>
  </conditionalFormatting>
  <conditionalFormatting sqref="K189">
    <cfRule type="expression" dxfId="1718" priority="5727">
      <formula>$J$189="☑"</formula>
    </cfRule>
  </conditionalFormatting>
  <conditionalFormatting sqref="K195:K197">
    <cfRule type="expression" dxfId="1717" priority="6360">
      <formula>$J195="☑"</formula>
    </cfRule>
  </conditionalFormatting>
  <conditionalFormatting sqref="K202">
    <cfRule type="expression" dxfId="1716" priority="132">
      <formula>$J$202="☑"</formula>
    </cfRule>
  </conditionalFormatting>
  <conditionalFormatting sqref="K204">
    <cfRule type="expression" dxfId="1715" priority="1268">
      <formula>$J$204="☑"</formula>
    </cfRule>
  </conditionalFormatting>
  <conditionalFormatting sqref="K211">
    <cfRule type="expression" dxfId="1714" priority="7852">
      <formula>$J$211="☑"</formula>
    </cfRule>
  </conditionalFormatting>
  <conditionalFormatting sqref="K212">
    <cfRule type="expression" dxfId="1713" priority="1474">
      <formula>$J212="☑"</formula>
    </cfRule>
  </conditionalFormatting>
  <conditionalFormatting sqref="K214:K216">
    <cfRule type="expression" dxfId="1712" priority="1468">
      <formula>$J214="☑"</formula>
    </cfRule>
  </conditionalFormatting>
  <conditionalFormatting sqref="K221">
    <cfRule type="expression" dxfId="1711" priority="129">
      <formula>$J$221="☑"</formula>
    </cfRule>
  </conditionalFormatting>
  <conditionalFormatting sqref="K223">
    <cfRule type="expression" dxfId="1710" priority="1270">
      <formula>$J$223="☑"</formula>
    </cfRule>
  </conditionalFormatting>
  <conditionalFormatting sqref="K224">
    <cfRule type="expression" dxfId="1709" priority="7851">
      <formula>$J$224="☑"</formula>
    </cfRule>
  </conditionalFormatting>
  <conditionalFormatting sqref="K229">
    <cfRule type="expression" dxfId="1708" priority="7855">
      <formula>$J$229="☑"</formula>
    </cfRule>
  </conditionalFormatting>
  <conditionalFormatting sqref="K231">
    <cfRule type="expression" dxfId="1707" priority="7854">
      <formula>$J$231="☑"</formula>
    </cfRule>
  </conditionalFormatting>
  <conditionalFormatting sqref="K234:K236">
    <cfRule type="expression" dxfId="1706" priority="1458">
      <formula>$J234="☑"</formula>
    </cfRule>
  </conditionalFormatting>
  <conditionalFormatting sqref="K245">
    <cfRule type="expression" dxfId="1705" priority="57">
      <formula>$D$244="☑"</formula>
    </cfRule>
  </conditionalFormatting>
  <conditionalFormatting sqref="K247">
    <cfRule type="expression" dxfId="1704" priority="53">
      <formula>$D$244="☑"</formula>
    </cfRule>
  </conditionalFormatting>
  <conditionalFormatting sqref="K249">
    <cfRule type="expression" dxfId="1703" priority="5976">
      <formula>$J$249="☑"</formula>
    </cfRule>
  </conditionalFormatting>
  <conditionalFormatting sqref="K251">
    <cfRule type="expression" dxfId="1702" priority="6156">
      <formula>$J$251="☑"</formula>
    </cfRule>
  </conditionalFormatting>
  <conditionalFormatting sqref="K259">
    <cfRule type="expression" dxfId="1701" priority="6113">
      <formula>$J$259="☑"</formula>
    </cfRule>
  </conditionalFormatting>
  <conditionalFormatting sqref="K260">
    <cfRule type="expression" dxfId="1700" priority="6112">
      <formula>$J$260="☑"</formula>
    </cfRule>
  </conditionalFormatting>
  <conditionalFormatting sqref="K262:K264">
    <cfRule type="expression" dxfId="1699" priority="6347">
      <formula>$J262="☑"</formula>
    </cfRule>
  </conditionalFormatting>
  <conditionalFormatting sqref="K269">
    <cfRule type="expression" dxfId="1698" priority="5975">
      <formula>$J269="☑"</formula>
    </cfRule>
  </conditionalFormatting>
  <conditionalFormatting sqref="K271">
    <cfRule type="expression" dxfId="1697" priority="6164">
      <formula>$J$271="☑"</formula>
    </cfRule>
  </conditionalFormatting>
  <conditionalFormatting sqref="K279">
    <cfRule type="expression" dxfId="1696" priority="6157">
      <formula>$J$279="☑"</formula>
    </cfRule>
  </conditionalFormatting>
  <conditionalFormatting sqref="K280">
    <cfRule type="expression" dxfId="1695" priority="6344">
      <formula>$J280="☑"</formula>
    </cfRule>
  </conditionalFormatting>
  <conditionalFormatting sqref="K282:K284">
    <cfRule type="expression" dxfId="1694" priority="6336">
      <formula>$J282="☑"</formula>
    </cfRule>
  </conditionalFormatting>
  <conditionalFormatting sqref="K289">
    <cfRule type="expression" dxfId="1693" priority="5974">
      <formula>$J$289="☑"</formula>
    </cfRule>
  </conditionalFormatting>
  <conditionalFormatting sqref="K291">
    <cfRule type="expression" dxfId="1692" priority="6186">
      <formula>$J$291="☑"</formula>
    </cfRule>
  </conditionalFormatting>
  <conditionalFormatting sqref="K296">
    <cfRule type="expression" dxfId="1691" priority="6185">
      <formula>$J$296="☑"</formula>
    </cfRule>
  </conditionalFormatting>
  <conditionalFormatting sqref="K302">
    <cfRule type="expression" dxfId="1690" priority="6180">
      <formula>$J$302="☑"</formula>
    </cfRule>
  </conditionalFormatting>
  <conditionalFormatting sqref="K303">
    <cfRule type="expression" dxfId="1689" priority="6333">
      <formula>$J303="☑"</formula>
    </cfRule>
  </conditionalFormatting>
  <conditionalFormatting sqref="K305">
    <cfRule type="expression" dxfId="1688" priority="6178">
      <formula>$J$305="☑"</formula>
    </cfRule>
  </conditionalFormatting>
  <conditionalFormatting sqref="K306">
    <cfRule type="expression" dxfId="1687" priority="6179">
      <formula>$J$306="☑"</formula>
    </cfRule>
  </conditionalFormatting>
  <conditionalFormatting sqref="K307">
    <cfRule type="expression" dxfId="1686" priority="6325">
      <formula>$J307="☑"</formula>
    </cfRule>
  </conditionalFormatting>
  <conditionalFormatting sqref="K312">
    <cfRule type="expression" dxfId="1685" priority="5973">
      <formula>$J312="☑"</formula>
    </cfRule>
  </conditionalFormatting>
  <conditionalFormatting sqref="K314">
    <cfRule type="expression" dxfId="1684" priority="5164">
      <formula>$J$314="☑"</formula>
    </cfRule>
  </conditionalFormatting>
  <conditionalFormatting sqref="K322">
    <cfRule type="expression" dxfId="1683" priority="6191">
      <formula>$J$322="☑"</formula>
    </cfRule>
  </conditionalFormatting>
  <conditionalFormatting sqref="K325">
    <cfRule type="expression" dxfId="1682" priority="6314">
      <formula>$J325="☑"</formula>
    </cfRule>
  </conditionalFormatting>
  <conditionalFormatting sqref="K326">
    <cfRule type="expression" dxfId="1681" priority="6190">
      <formula>$J$326="☑"</formula>
    </cfRule>
  </conditionalFormatting>
  <conditionalFormatting sqref="K327">
    <cfRule type="expression" dxfId="1680" priority="6189">
      <formula>$J$327="☑"</formula>
    </cfRule>
  </conditionalFormatting>
  <conditionalFormatting sqref="K332">
    <cfRule type="expression" dxfId="1679" priority="5970">
      <formula>$J332="☑"</formula>
    </cfRule>
  </conditionalFormatting>
  <conditionalFormatting sqref="K334">
    <cfRule type="expression" dxfId="1678" priority="6254">
      <formula>$J$334="☑"</formula>
    </cfRule>
  </conditionalFormatting>
  <conditionalFormatting sqref="K342">
    <cfRule type="expression" dxfId="1677" priority="6247">
      <formula>$J$342="☑"</formula>
    </cfRule>
  </conditionalFormatting>
  <conditionalFormatting sqref="K344">
    <cfRule type="expression" dxfId="1676" priority="6255">
      <formula>$J$344="☑"</formula>
    </cfRule>
  </conditionalFormatting>
  <conditionalFormatting sqref="K347:K349">
    <cfRule type="expression" dxfId="1675" priority="6281">
      <formula>$J347="☑"</formula>
    </cfRule>
  </conditionalFormatting>
  <conditionalFormatting sqref="K354">
    <cfRule type="expression" dxfId="1674" priority="5969">
      <formula>$J$354="☑"</formula>
    </cfRule>
  </conditionalFormatting>
  <conditionalFormatting sqref="K356">
    <cfRule type="expression" dxfId="1673" priority="6233">
      <formula>$J$356="☑"</formula>
    </cfRule>
  </conditionalFormatting>
  <conditionalFormatting sqref="K361">
    <cfRule type="expression" dxfId="1672" priority="5878">
      <formula>$J$361="☑"</formula>
    </cfRule>
  </conditionalFormatting>
  <conditionalFormatting sqref="K366">
    <cfRule type="expression" dxfId="1671" priority="6217">
      <formula>$J$366="☑"</formula>
    </cfRule>
  </conditionalFormatting>
  <conditionalFormatting sqref="K372">
    <cfRule type="expression" dxfId="1670" priority="6234">
      <formula>$J$372="☑"</formula>
    </cfRule>
  </conditionalFormatting>
  <conditionalFormatting sqref="K375:K377">
    <cfRule type="expression" dxfId="1669" priority="6236">
      <formula>$J375="☑"</formula>
    </cfRule>
  </conditionalFormatting>
  <conditionalFormatting sqref="K382">
    <cfRule type="expression" dxfId="1668" priority="1245">
      <formula>$J$382="☑"</formula>
    </cfRule>
  </conditionalFormatting>
  <conditionalFormatting sqref="K384">
    <cfRule type="expression" dxfId="1667" priority="1257">
      <formula>$J$384="☑"</formula>
    </cfRule>
  </conditionalFormatting>
  <conditionalFormatting sqref="K391">
    <cfRule type="expression" dxfId="1666" priority="1250">
      <formula>$J$391="☑"</formula>
    </cfRule>
  </conditionalFormatting>
  <conditionalFormatting sqref="K392">
    <cfRule type="expression" dxfId="1665" priority="1249">
      <formula>$J$392="☑"</formula>
    </cfRule>
  </conditionalFormatting>
  <conditionalFormatting sqref="K394">
    <cfRule type="expression" dxfId="1664" priority="1248">
      <formula>$J$394="☑"</formula>
    </cfRule>
  </conditionalFormatting>
  <conditionalFormatting sqref="K395">
    <cfRule type="expression" dxfId="1663" priority="1247">
      <formula>$J$395="☑"</formula>
    </cfRule>
  </conditionalFormatting>
  <conditionalFormatting sqref="K401">
    <cfRule type="expression" dxfId="1662" priority="1244">
      <formula>$J$401="☑"</formula>
    </cfRule>
  </conditionalFormatting>
  <conditionalFormatting sqref="K403">
    <cfRule type="expression" dxfId="1661" priority="1243">
      <formula>$J$403="☑"</formula>
    </cfRule>
  </conditionalFormatting>
  <conditionalFormatting sqref="K410">
    <cfRule type="expression" dxfId="1660" priority="1239">
      <formula>$J$410="☑"</formula>
    </cfRule>
  </conditionalFormatting>
  <conditionalFormatting sqref="K411">
    <cfRule type="expression" dxfId="1659" priority="1238">
      <formula>$J$411="☑"</formula>
    </cfRule>
  </conditionalFormatting>
  <conditionalFormatting sqref="K413">
    <cfRule type="expression" dxfId="1658" priority="1237">
      <formula>$J$413="☑"</formula>
    </cfRule>
  </conditionalFormatting>
  <conditionalFormatting sqref="K414">
    <cfRule type="expression" dxfId="1657" priority="1236">
      <formula>$J$414="☑"</formula>
    </cfRule>
  </conditionalFormatting>
  <conditionalFormatting sqref="K420">
    <cfRule type="expression" dxfId="1656" priority="1231">
      <formula>$J$420="☑"</formula>
    </cfRule>
  </conditionalFormatting>
  <conditionalFormatting sqref="K422">
    <cfRule type="expression" dxfId="1655" priority="1230">
      <formula>$J$422="☑"</formula>
    </cfRule>
  </conditionalFormatting>
  <conditionalFormatting sqref="K429">
    <cfRule type="expression" dxfId="1654" priority="1226">
      <formula>$J$429="☑"</formula>
    </cfRule>
  </conditionalFormatting>
  <conditionalFormatting sqref="K430">
    <cfRule type="expression" dxfId="1653" priority="1225">
      <formula>$J$430="☑"</formula>
    </cfRule>
  </conditionalFormatting>
  <conditionalFormatting sqref="K432">
    <cfRule type="expression" dxfId="1652" priority="1224">
      <formula>$J$432="☑"</formula>
    </cfRule>
  </conditionalFormatting>
  <conditionalFormatting sqref="K433">
    <cfRule type="expression" dxfId="1651" priority="1223">
      <formula>$J$433="☑"</formula>
    </cfRule>
  </conditionalFormatting>
  <conditionalFormatting sqref="K439">
    <cfRule type="expression" dxfId="1650" priority="1219">
      <formula>$J$439="☑"</formula>
    </cfRule>
  </conditionalFormatting>
  <conditionalFormatting sqref="K441">
    <cfRule type="expression" dxfId="1649" priority="1218">
      <formula>$J$441="☑"</formula>
    </cfRule>
  </conditionalFormatting>
  <conditionalFormatting sqref="K446">
    <cfRule type="expression" dxfId="1648" priority="1206">
      <formula>$J$446="☑"</formula>
    </cfRule>
  </conditionalFormatting>
  <conditionalFormatting sqref="K447">
    <cfRule type="expression" dxfId="1647" priority="1205">
      <formula>$J$447="☑"</formula>
    </cfRule>
  </conditionalFormatting>
  <conditionalFormatting sqref="K449">
    <cfRule type="expression" dxfId="1646" priority="1204">
      <formula>$J$449="☑"</formula>
    </cfRule>
  </conditionalFormatting>
  <conditionalFormatting sqref="K450">
    <cfRule type="expression" dxfId="1645" priority="1203">
      <formula>$J$450="☑"</formula>
    </cfRule>
  </conditionalFormatting>
  <conditionalFormatting sqref="K456">
    <cfRule type="expression" dxfId="1644" priority="174">
      <formula>$J$456="☑"</formula>
    </cfRule>
  </conditionalFormatting>
  <conditionalFormatting sqref="K458">
    <cfRule type="expression" dxfId="1643" priority="1217">
      <formula>$J$458="☑"</formula>
    </cfRule>
  </conditionalFormatting>
  <conditionalFormatting sqref="K465">
    <cfRule type="expression" dxfId="1642" priority="1211">
      <formula>$J$465="☑"</formula>
    </cfRule>
  </conditionalFormatting>
  <conditionalFormatting sqref="K466">
    <cfRule type="expression" dxfId="1641" priority="1210">
      <formula>$J$466="☑"</formula>
    </cfRule>
  </conditionalFormatting>
  <conditionalFormatting sqref="K468">
    <cfRule type="expression" dxfId="1640" priority="1209">
      <formula>$J$468="☑"</formula>
    </cfRule>
  </conditionalFormatting>
  <conditionalFormatting sqref="K469">
    <cfRule type="expression" dxfId="1639" priority="1208">
      <formula>$J$469="☑"</formula>
    </cfRule>
  </conditionalFormatting>
  <conditionalFormatting sqref="K475">
    <cfRule type="expression" dxfId="1638" priority="1201">
      <formula>$J$475="☑"</formula>
    </cfRule>
  </conditionalFormatting>
  <conditionalFormatting sqref="K477">
    <cfRule type="expression" dxfId="1637" priority="1198">
      <formula>$J$477="☑"</formula>
    </cfRule>
  </conditionalFormatting>
  <conditionalFormatting sqref="K482">
    <cfRule type="expression" dxfId="1636" priority="1195">
      <formula>$J$482="☑"</formula>
    </cfRule>
  </conditionalFormatting>
  <conditionalFormatting sqref="K483">
    <cfRule type="expression" dxfId="1635" priority="1194">
      <formula>$J$483="☑"</formula>
    </cfRule>
  </conditionalFormatting>
  <conditionalFormatting sqref="K485">
    <cfRule type="expression" dxfId="1634" priority="1193">
      <formula>$J$485="☑"</formula>
    </cfRule>
  </conditionalFormatting>
  <conditionalFormatting sqref="K486">
    <cfRule type="expression" dxfId="1633" priority="1192">
      <formula>$J$486="☑"</formula>
    </cfRule>
  </conditionalFormatting>
  <conditionalFormatting sqref="K492">
    <cfRule type="expression" dxfId="1632" priority="918">
      <formula>$J$492="☑"</formula>
    </cfRule>
  </conditionalFormatting>
  <conditionalFormatting sqref="K494">
    <cfRule type="expression" dxfId="1631" priority="1190">
      <formula>$J$494="☑"</formula>
    </cfRule>
  </conditionalFormatting>
  <conditionalFormatting sqref="K501">
    <cfRule type="expression" dxfId="1630" priority="1184">
      <formula>$J$501="☑"</formula>
    </cfRule>
  </conditionalFormatting>
  <conditionalFormatting sqref="K502">
    <cfRule type="expression" dxfId="1629" priority="1183">
      <formula>$J$502="☑"</formula>
    </cfRule>
  </conditionalFormatting>
  <conditionalFormatting sqref="K504">
    <cfRule type="expression" dxfId="1628" priority="1182">
      <formula>$J$504="☑"</formula>
    </cfRule>
  </conditionalFormatting>
  <conditionalFormatting sqref="K505">
    <cfRule type="expression" dxfId="1627" priority="1181">
      <formula>$J$505="☑"</formula>
    </cfRule>
  </conditionalFormatting>
  <conditionalFormatting sqref="K511">
    <cfRule type="expression" dxfId="1626" priority="1179">
      <formula>$J$511="☑"</formula>
    </cfRule>
  </conditionalFormatting>
  <conditionalFormatting sqref="K513">
    <cfRule type="expression" dxfId="1625" priority="1178">
      <formula>$J$513="☑"</formula>
    </cfRule>
  </conditionalFormatting>
  <conditionalFormatting sqref="K518">
    <cfRule type="expression" dxfId="1624" priority="1177">
      <formula>$J$518="☑"</formula>
    </cfRule>
  </conditionalFormatting>
  <conditionalFormatting sqref="K519">
    <cfRule type="expression" dxfId="1623" priority="1176">
      <formula>$J$519="☑"</formula>
    </cfRule>
  </conditionalFormatting>
  <conditionalFormatting sqref="K521">
    <cfRule type="expression" dxfId="1622" priority="1175">
      <formula>$J$521="☑"</formula>
    </cfRule>
  </conditionalFormatting>
  <conditionalFormatting sqref="K522">
    <cfRule type="expression" dxfId="1621" priority="1174">
      <formula>$J$522="☑"</formula>
    </cfRule>
  </conditionalFormatting>
  <conditionalFormatting sqref="K244:L244">
    <cfRule type="expression" dxfId="1620" priority="199">
      <formula>$K$244="☑"</formula>
    </cfRule>
  </conditionalFormatting>
  <conditionalFormatting sqref="K246:L246">
    <cfRule type="expression" dxfId="1619" priority="191">
      <formula>$K$246="☑"</formula>
    </cfRule>
  </conditionalFormatting>
  <conditionalFormatting sqref="K125:M126 J159">
    <cfRule type="expression" dxfId="1618" priority="6136">
      <formula>$J125="☑"</formula>
    </cfRule>
  </conditionalFormatting>
  <conditionalFormatting sqref="K127:M127">
    <cfRule type="expression" dxfId="1617" priority="7794">
      <formula>$K129="☑"</formula>
    </cfRule>
  </conditionalFormatting>
  <conditionalFormatting sqref="K232:M232">
    <cfRule type="expression" dxfId="1616" priority="1465">
      <formula>$J232="☑"</formula>
    </cfRule>
  </conditionalFormatting>
  <conditionalFormatting sqref="K323:M323">
    <cfRule type="expression" dxfId="1615" priority="6192">
      <formula>$J323="☑"</formula>
    </cfRule>
  </conditionalFormatting>
  <conditionalFormatting sqref="K345:M345">
    <cfRule type="expression" dxfId="1614" priority="6289">
      <formula>$J345="☑"</formula>
    </cfRule>
  </conditionalFormatting>
  <conditionalFormatting sqref="K373:M373">
    <cfRule type="expression" dxfId="1613" priority="6243">
      <formula>$J373="☑"</formula>
    </cfRule>
  </conditionalFormatting>
  <conditionalFormatting sqref="L59">
    <cfRule type="expression" dxfId="1612" priority="6083">
      <formula>$K$59="☑"</formula>
    </cfRule>
  </conditionalFormatting>
  <conditionalFormatting sqref="L60">
    <cfRule type="expression" dxfId="1611" priority="6080">
      <formula>$K$60="☑"</formula>
    </cfRule>
  </conditionalFormatting>
  <conditionalFormatting sqref="L61">
    <cfRule type="expression" dxfId="1610" priority="6081">
      <formula>$K$61="☑"</formula>
    </cfRule>
  </conditionalFormatting>
  <conditionalFormatting sqref="L62">
    <cfRule type="expression" dxfId="1609" priority="6527">
      <formula>$K$62="☑"</formula>
    </cfRule>
  </conditionalFormatting>
  <conditionalFormatting sqref="L63">
    <cfRule type="expression" dxfId="1608" priority="6082">
      <formula>$K$63="☑"</formula>
    </cfRule>
  </conditionalFormatting>
  <conditionalFormatting sqref="L79">
    <cfRule type="expression" dxfId="1607" priority="5757">
      <formula>$K$79="☑"</formula>
    </cfRule>
    <cfRule type="expression" dxfId="1606" priority="5756">
      <formula>$K$79="☑"</formula>
    </cfRule>
  </conditionalFormatting>
  <conditionalFormatting sqref="L80">
    <cfRule type="expression" dxfId="1605" priority="5781">
      <formula>$K$80="☑"</formula>
    </cfRule>
  </conditionalFormatting>
  <conditionalFormatting sqref="L81:L82">
    <cfRule type="expression" dxfId="1604" priority="5778">
      <formula>$K$81="☑"</formula>
    </cfRule>
  </conditionalFormatting>
  <conditionalFormatting sqref="L84">
    <cfRule type="expression" dxfId="1603" priority="5771">
      <formula>$K$84="☑"</formula>
    </cfRule>
  </conditionalFormatting>
  <conditionalFormatting sqref="L85">
    <cfRule type="expression" dxfId="1602" priority="5221">
      <formula>$K$85="☑"</formula>
    </cfRule>
  </conditionalFormatting>
  <conditionalFormatting sqref="L86">
    <cfRule type="expression" dxfId="1601" priority="5764">
      <formula>$K$86="☑"</formula>
    </cfRule>
  </conditionalFormatting>
  <conditionalFormatting sqref="L87">
    <cfRule type="expression" dxfId="1600" priority="5765">
      <formula>$K$87="☑"</formula>
    </cfRule>
  </conditionalFormatting>
  <conditionalFormatting sqref="L88">
    <cfRule type="expression" dxfId="1599" priority="6248">
      <formula>$K$88="☑"</formula>
    </cfRule>
  </conditionalFormatting>
  <conditionalFormatting sqref="L110:L111">
    <cfRule type="expression" dxfId="1598" priority="162">
      <formula>$K$110="☑"</formula>
    </cfRule>
  </conditionalFormatting>
  <conditionalFormatting sqref="L121:L122">
    <cfRule type="expression" dxfId="1597" priority="6123">
      <formula>$K$121="☑"</formula>
    </cfRule>
  </conditionalFormatting>
  <conditionalFormatting sqref="L148">
    <cfRule type="expression" dxfId="1596" priority="6099">
      <formula>$K$148="☑"</formula>
    </cfRule>
  </conditionalFormatting>
  <conditionalFormatting sqref="L149">
    <cfRule type="expression" dxfId="1595" priority="6098">
      <formula>$K$149="☑"</formula>
    </cfRule>
  </conditionalFormatting>
  <conditionalFormatting sqref="L150">
    <cfRule type="expression" dxfId="1594" priority="691">
      <formula>$K$150="☑"</formula>
    </cfRule>
  </conditionalFormatting>
  <conditionalFormatting sqref="L151">
    <cfRule type="expression" dxfId="1593" priority="700">
      <formula>$K$151="☑"</formula>
    </cfRule>
  </conditionalFormatting>
  <conditionalFormatting sqref="L167">
    <cfRule type="expression" dxfId="1592" priority="6108">
      <formula>$K$167="☑"</formula>
    </cfRule>
  </conditionalFormatting>
  <conditionalFormatting sqref="L168">
    <cfRule type="expression" dxfId="1591" priority="6107">
      <formula>$K$168="☑"</formula>
    </cfRule>
  </conditionalFormatting>
  <conditionalFormatting sqref="L169">
    <cfRule type="expression" dxfId="1590" priority="6106">
      <formula>$K$169="☑"</formula>
    </cfRule>
  </conditionalFormatting>
  <conditionalFormatting sqref="L170">
    <cfRule type="expression" dxfId="1589" priority="6104">
      <formula>$K$170="☑"</formula>
    </cfRule>
  </conditionalFormatting>
  <conditionalFormatting sqref="L171">
    <cfRule type="expression" dxfId="1588" priority="6103">
      <formula>$K$171="☑"</formula>
    </cfRule>
  </conditionalFormatting>
  <conditionalFormatting sqref="L174">
    <cfRule type="expression" dxfId="1587" priority="5670">
      <formula>$K$174="☑"</formula>
    </cfRule>
  </conditionalFormatting>
  <conditionalFormatting sqref="L175">
    <cfRule type="expression" dxfId="1586" priority="5669">
      <formula>$K$175="☑"</formula>
    </cfRule>
  </conditionalFormatting>
  <conditionalFormatting sqref="L176">
    <cfRule type="expression" dxfId="1585" priority="5202">
      <formula>$K$176="☑"</formula>
    </cfRule>
  </conditionalFormatting>
  <conditionalFormatting sqref="L191">
    <cfRule type="expression" dxfId="1584" priority="5726">
      <formula>$K$191="☑"</formula>
    </cfRule>
  </conditionalFormatting>
  <conditionalFormatting sqref="L192">
    <cfRule type="expression" dxfId="1583" priority="5725">
      <formula>$K$192="☑"</formula>
    </cfRule>
  </conditionalFormatting>
  <conditionalFormatting sqref="L193">
    <cfRule type="expression" dxfId="1582" priority="682">
      <formula>$K$193="☑"</formula>
    </cfRule>
  </conditionalFormatting>
  <conditionalFormatting sqref="L206">
    <cfRule type="expression" dxfId="1581" priority="1264">
      <formula>$K$206="☑"</formula>
    </cfRule>
  </conditionalFormatting>
  <conditionalFormatting sqref="L207">
    <cfRule type="expression" dxfId="1580" priority="1262">
      <formula>$K$207="☑"</formula>
    </cfRule>
  </conditionalFormatting>
  <conditionalFormatting sqref="L208">
    <cfRule type="expression" dxfId="1579" priority="807">
      <formula>$K$208="☑"</formula>
    </cfRule>
  </conditionalFormatting>
  <conditionalFormatting sqref="L209">
    <cfRule type="expression" dxfId="1578" priority="1261">
      <formula>$K$209="☑"</formula>
    </cfRule>
  </conditionalFormatting>
  <conditionalFormatting sqref="L213">
    <cfRule type="expression" dxfId="1577" priority="1478">
      <formula>$J214="☑"</formula>
    </cfRule>
  </conditionalFormatting>
  <conditionalFormatting sqref="L226">
    <cfRule type="expression" dxfId="1576" priority="7869">
      <formula>AND($J$224="☑",$K$226="☑")</formula>
    </cfRule>
  </conditionalFormatting>
  <conditionalFormatting sqref="L227">
    <cfRule type="expression" dxfId="1575" priority="7870">
      <formula>$J$224="☑"</formula>
    </cfRule>
    <cfRule type="expression" dxfId="1574" priority="7861">
      <formula>AND($J$224="☑",$K$227="□")</formula>
    </cfRule>
  </conditionalFormatting>
  <conditionalFormatting sqref="L253">
    <cfRule type="expression" dxfId="1573" priority="6155">
      <formula>$K$253="☑"</formula>
    </cfRule>
  </conditionalFormatting>
  <conditionalFormatting sqref="L254">
    <cfRule type="expression" dxfId="1572" priority="6154">
      <formula>$K$254="☑"</formula>
    </cfRule>
  </conditionalFormatting>
  <conditionalFormatting sqref="L255">
    <cfRule type="expression" dxfId="1571" priority="6153">
      <formula>$K$255="☑"</formula>
    </cfRule>
  </conditionalFormatting>
  <conditionalFormatting sqref="L256">
    <cfRule type="expression" dxfId="1570" priority="6152">
      <formula>$K$256="☑"</formula>
    </cfRule>
  </conditionalFormatting>
  <conditionalFormatting sqref="L257">
    <cfRule type="expression" dxfId="1569" priority="6151">
      <formula>$K$257="☑"</formula>
    </cfRule>
  </conditionalFormatting>
  <conditionalFormatting sqref="L273">
    <cfRule type="expression" dxfId="1568" priority="6163">
      <formula>$K$273="☑"</formula>
    </cfRule>
  </conditionalFormatting>
  <conditionalFormatting sqref="L274">
    <cfRule type="expression" dxfId="1567" priority="6162">
      <formula>$K$274="☑"</formula>
    </cfRule>
  </conditionalFormatting>
  <conditionalFormatting sqref="L275">
    <cfRule type="expression" dxfId="1566" priority="6161">
      <formula>$K$275="☑"</formula>
    </cfRule>
  </conditionalFormatting>
  <conditionalFormatting sqref="L276">
    <cfRule type="expression" dxfId="1565" priority="6160">
      <formula>$K$276="☑"</formula>
    </cfRule>
  </conditionalFormatting>
  <conditionalFormatting sqref="L277">
    <cfRule type="expression" dxfId="1564" priority="6159">
      <formula>$K$277="☑"</formula>
    </cfRule>
  </conditionalFormatting>
  <conditionalFormatting sqref="L293">
    <cfRule type="expression" dxfId="1563" priority="5169">
      <formula>$K$293="☑"</formula>
    </cfRule>
  </conditionalFormatting>
  <conditionalFormatting sqref="L294">
    <cfRule type="expression" dxfId="1562" priority="5167">
      <formula>$K$294="☑"</formula>
    </cfRule>
  </conditionalFormatting>
  <conditionalFormatting sqref="L295">
    <cfRule type="expression" dxfId="1561" priority="5854">
      <formula>$K$295="☑"</formula>
    </cfRule>
  </conditionalFormatting>
  <conditionalFormatting sqref="L298">
    <cfRule type="expression" dxfId="1560" priority="6184">
      <formula>$K$298="☑"</formula>
    </cfRule>
  </conditionalFormatting>
  <conditionalFormatting sqref="L299">
    <cfRule type="expression" dxfId="1559" priority="6183">
      <formula>$K$299="☑"</formula>
    </cfRule>
  </conditionalFormatting>
  <conditionalFormatting sqref="L300">
    <cfRule type="expression" dxfId="1558" priority="6182">
      <formula>$K$300="☑"</formula>
    </cfRule>
  </conditionalFormatting>
  <conditionalFormatting sqref="L316">
    <cfRule type="expression" dxfId="1557" priority="7831">
      <formula>#REF!="☑"</formula>
    </cfRule>
    <cfRule type="expression" dxfId="1556" priority="7830">
      <formula>$K$316="☑"</formula>
    </cfRule>
  </conditionalFormatting>
  <conditionalFormatting sqref="L317">
    <cfRule type="expression" dxfId="1555" priority="6195">
      <formula>$K$317="☑"</formula>
    </cfRule>
  </conditionalFormatting>
  <conditionalFormatting sqref="L318">
    <cfRule type="expression" dxfId="1554" priority="6197">
      <formula>$K$318="☑"</formula>
    </cfRule>
  </conditionalFormatting>
  <conditionalFormatting sqref="L319">
    <cfRule type="expression" dxfId="1553" priority="6196">
      <formula>$K$319="☑"</formula>
    </cfRule>
  </conditionalFormatting>
  <conditionalFormatting sqref="L320">
    <cfRule type="expression" dxfId="1552" priority="6193">
      <formula>$K$320="☑"</formula>
    </cfRule>
  </conditionalFormatting>
  <conditionalFormatting sqref="L336">
    <cfRule type="expression" dxfId="1551" priority="6252">
      <formula>$K$336="☑"</formula>
    </cfRule>
  </conditionalFormatting>
  <conditionalFormatting sqref="L337">
    <cfRule type="expression" dxfId="1550" priority="5874">
      <formula>$K$337="☑"</formula>
    </cfRule>
  </conditionalFormatting>
  <conditionalFormatting sqref="L338">
    <cfRule type="expression" dxfId="1549" priority="6251">
      <formula>$K$338="☑"</formula>
    </cfRule>
  </conditionalFormatting>
  <conditionalFormatting sqref="L339">
    <cfRule type="expression" dxfId="1548" priority="6250">
      <formula>$K$339="☑"</formula>
    </cfRule>
  </conditionalFormatting>
  <conditionalFormatting sqref="L340">
    <cfRule type="expression" dxfId="1547" priority="6249">
      <formula>$K$340="☑"</formula>
    </cfRule>
  </conditionalFormatting>
  <conditionalFormatting sqref="L341">
    <cfRule type="expression" dxfId="1546" priority="5220">
      <formula>$K$341="☑"</formula>
    </cfRule>
  </conditionalFormatting>
  <conditionalFormatting sqref="L358">
    <cfRule type="expression" dxfId="1545" priority="6231">
      <formula>$K$358="☑"</formula>
    </cfRule>
  </conditionalFormatting>
  <conditionalFormatting sqref="L359">
    <cfRule type="expression" dxfId="1544" priority="5150">
      <formula>$K$359="☑"</formula>
    </cfRule>
  </conditionalFormatting>
  <conditionalFormatting sqref="L360">
    <cfRule type="expression" dxfId="1543" priority="5877">
      <formula>$K$360="☑"</formula>
    </cfRule>
  </conditionalFormatting>
  <conditionalFormatting sqref="L363">
    <cfRule type="expression" dxfId="1542" priority="6230">
      <formula>$K$363="☑"</formula>
    </cfRule>
  </conditionalFormatting>
  <conditionalFormatting sqref="L364">
    <cfRule type="expression" dxfId="1541" priority="6229">
      <formula>$K$364="☑"</formula>
    </cfRule>
  </conditionalFormatting>
  <conditionalFormatting sqref="L365">
    <cfRule type="expression" dxfId="1540" priority="6228">
      <formula>$K$365="☑"</formula>
    </cfRule>
  </conditionalFormatting>
  <conditionalFormatting sqref="L368">
    <cfRule type="expression" dxfId="1539" priority="6219">
      <formula>$K$368="☑"</formula>
    </cfRule>
  </conditionalFormatting>
  <conditionalFormatting sqref="L369">
    <cfRule type="expression" dxfId="1538" priority="6220">
      <formula>$K$369="☑"</formula>
    </cfRule>
  </conditionalFormatting>
  <conditionalFormatting sqref="L370">
    <cfRule type="expression" dxfId="1537" priority="6218">
      <formula>$K$370="☑"</formula>
    </cfRule>
  </conditionalFormatting>
  <conditionalFormatting sqref="L386">
    <cfRule type="expression" dxfId="1536" priority="1256">
      <formula>$K$386="☑"</formula>
    </cfRule>
  </conditionalFormatting>
  <conditionalFormatting sqref="L387">
    <cfRule type="expression" dxfId="1535" priority="1255">
      <formula>$K$387="☑"</formula>
    </cfRule>
  </conditionalFormatting>
  <conditionalFormatting sqref="L388">
    <cfRule type="expression" dxfId="1534" priority="1254">
      <formula>$K$388="☑"</formula>
    </cfRule>
  </conditionalFormatting>
  <conditionalFormatting sqref="L389">
    <cfRule type="expression" dxfId="1533" priority="1252">
      <formula>$K$389="☑"</formula>
    </cfRule>
  </conditionalFormatting>
  <conditionalFormatting sqref="L405">
    <cfRule type="expression" dxfId="1532" priority="1242">
      <formula>$K$405="☑"</formula>
    </cfRule>
  </conditionalFormatting>
  <conditionalFormatting sqref="L406">
    <cfRule type="expression" dxfId="1531" priority="1241">
      <formula>$K$406="☑"</formula>
    </cfRule>
  </conditionalFormatting>
  <conditionalFormatting sqref="L407">
    <cfRule type="expression" dxfId="1530" priority="1240">
      <formula>$K$407="☑"</formula>
    </cfRule>
  </conditionalFormatting>
  <conditionalFormatting sqref="L408">
    <cfRule type="expression" dxfId="1529" priority="1233">
      <formula>$K$408="☑"</formula>
    </cfRule>
  </conditionalFormatting>
  <conditionalFormatting sqref="L424">
    <cfRule type="expression" dxfId="1528" priority="1229">
      <formula>$K$424="☑"</formula>
    </cfRule>
  </conditionalFormatting>
  <conditionalFormatting sqref="L425">
    <cfRule type="expression" dxfId="1527" priority="1228">
      <formula>$K$425="☑"</formula>
    </cfRule>
  </conditionalFormatting>
  <conditionalFormatting sqref="L426">
    <cfRule type="expression" dxfId="1526" priority="1227">
      <formula>$K$426="☑"</formula>
    </cfRule>
  </conditionalFormatting>
  <conditionalFormatting sqref="L427">
    <cfRule type="expression" dxfId="1525" priority="1221">
      <formula>$K$427="☑"</formula>
    </cfRule>
  </conditionalFormatting>
  <conditionalFormatting sqref="L443">
    <cfRule type="expression" dxfId="1524" priority="408">
      <formula>$K$443="☑"</formula>
    </cfRule>
  </conditionalFormatting>
  <conditionalFormatting sqref="L444">
    <cfRule type="expression" dxfId="1523" priority="407">
      <formula>$K$444="☑"</formula>
    </cfRule>
  </conditionalFormatting>
  <conditionalFormatting sqref="L460">
    <cfRule type="expression" dxfId="1522" priority="1216">
      <formula>$K$460="☑"</formula>
    </cfRule>
  </conditionalFormatting>
  <conditionalFormatting sqref="L461">
    <cfRule type="expression" dxfId="1521" priority="1215">
      <formula>$K$461="☑"</formula>
    </cfRule>
  </conditionalFormatting>
  <conditionalFormatting sqref="L462">
    <cfRule type="expression" dxfId="1520" priority="1214">
      <formula>$K$462="☑"</formula>
    </cfRule>
  </conditionalFormatting>
  <conditionalFormatting sqref="L463">
    <cfRule type="expression" dxfId="1519" priority="1213">
      <formula>$K$463="☑"</formula>
    </cfRule>
  </conditionalFormatting>
  <conditionalFormatting sqref="L479">
    <cfRule type="expression" dxfId="1518" priority="1199">
      <formula>$K$479="☑"</formula>
    </cfRule>
  </conditionalFormatting>
  <conditionalFormatting sqref="L480">
    <cfRule type="expression" dxfId="1517" priority="1197">
      <formula>$K$480="☑"</formula>
    </cfRule>
  </conditionalFormatting>
  <conditionalFormatting sqref="L496">
    <cfRule type="expression" dxfId="1516" priority="1189">
      <formula>$K$496="☑"</formula>
    </cfRule>
  </conditionalFormatting>
  <conditionalFormatting sqref="L497">
    <cfRule type="expression" dxfId="1515" priority="1188">
      <formula>$K$497="☑"</formula>
    </cfRule>
  </conditionalFormatting>
  <conditionalFormatting sqref="L498">
    <cfRule type="expression" dxfId="1514" priority="1187">
      <formula>$K$498="☑"</formula>
    </cfRule>
  </conditionalFormatting>
  <conditionalFormatting sqref="L499">
    <cfRule type="expression" dxfId="1513" priority="1186">
      <formula>$K$499="☑"</formula>
    </cfRule>
  </conditionalFormatting>
  <conditionalFormatting sqref="L515">
    <cfRule type="expression" dxfId="1512" priority="304">
      <formula>$K$515="☑"</formula>
    </cfRule>
  </conditionalFormatting>
  <conditionalFormatting sqref="L516">
    <cfRule type="expression" dxfId="1511" priority="303">
      <formula>$K$516="☑"</formula>
    </cfRule>
  </conditionalFormatting>
  <conditionalFormatting sqref="L36:M36">
    <cfRule type="expression" dxfId="1510" priority="3087">
      <formula>$J36="☑"</formula>
    </cfRule>
  </conditionalFormatting>
  <conditionalFormatting sqref="L66:M67 K68:K70 M68:M70 J141:K141 L71:M71">
    <cfRule type="expression" dxfId="1509" priority="6141">
      <formula>$J66="☑"</formula>
    </cfRule>
  </conditionalFormatting>
  <conditionalFormatting sqref="L77:M77">
    <cfRule type="expression" dxfId="1508" priority="6463">
      <formula>$AA77="☑"</formula>
    </cfRule>
  </conditionalFormatting>
  <conditionalFormatting sqref="L113:M113">
    <cfRule type="expression" dxfId="1507" priority="3064">
      <formula>$J113="☑"</formula>
    </cfRule>
  </conditionalFormatting>
  <conditionalFormatting sqref="L138:M141">
    <cfRule type="expression" dxfId="1506" priority="6143">
      <formula>$J138="☑"</formula>
    </cfRule>
  </conditionalFormatting>
  <conditionalFormatting sqref="L156:M159">
    <cfRule type="expression" dxfId="1505" priority="6139">
      <formula>$J156="☑"</formula>
    </cfRule>
  </conditionalFormatting>
  <conditionalFormatting sqref="L179:M182">
    <cfRule type="expression" dxfId="1504" priority="6389">
      <formula>$J179="☑"</formula>
    </cfRule>
  </conditionalFormatting>
  <conditionalFormatting sqref="L195:M198">
    <cfRule type="expression" dxfId="1503" priority="6364">
      <formula>$J195="☑"</formula>
    </cfRule>
  </conditionalFormatting>
  <conditionalFormatting sqref="L210:M210">
    <cfRule type="expression" dxfId="1502" priority="1473">
      <formula>$V210="☑"</formula>
    </cfRule>
  </conditionalFormatting>
  <conditionalFormatting sqref="L230:M230">
    <cfRule type="expression" dxfId="1501" priority="1464">
      <formula>$V230="☑"</formula>
    </cfRule>
  </conditionalFormatting>
  <conditionalFormatting sqref="L234:M237">
    <cfRule type="expression" dxfId="1500" priority="1461">
      <formula>$J234="☑"</formula>
    </cfRule>
  </conditionalFormatting>
  <conditionalFormatting sqref="L258:M258">
    <cfRule type="expression" dxfId="1499" priority="6354">
      <formula>$V258="☑"</formula>
    </cfRule>
  </conditionalFormatting>
  <conditionalFormatting sqref="L262:M265">
    <cfRule type="expression" dxfId="1498" priority="6351">
      <formula>$J262="☑"</formula>
    </cfRule>
  </conditionalFormatting>
  <conditionalFormatting sqref="L278:M278">
    <cfRule type="expression" dxfId="1497" priority="6343">
      <formula>$V278="☑"</formula>
    </cfRule>
  </conditionalFormatting>
  <conditionalFormatting sqref="L282:M285">
    <cfRule type="expression" dxfId="1496" priority="6340">
      <formula>$J282="☑"</formula>
    </cfRule>
  </conditionalFormatting>
  <conditionalFormatting sqref="L301:M301">
    <cfRule type="expression" dxfId="1495" priority="6332">
      <formula>$V301="☑"</formula>
    </cfRule>
  </conditionalFormatting>
  <conditionalFormatting sqref="L305:M308">
    <cfRule type="expression" dxfId="1494" priority="6329">
      <formula>$J305="☑"</formula>
    </cfRule>
  </conditionalFormatting>
  <conditionalFormatting sqref="L321:M321">
    <cfRule type="expression" dxfId="1493" priority="6321">
      <formula>$V321="☑"</formula>
    </cfRule>
  </conditionalFormatting>
  <conditionalFormatting sqref="L325:M328">
    <cfRule type="expression" dxfId="1492" priority="6318">
      <formula>$J325="☑"</formula>
    </cfRule>
  </conditionalFormatting>
  <conditionalFormatting sqref="L343:M343">
    <cfRule type="expression" dxfId="1491" priority="6288">
      <formula>$V343="☑"</formula>
    </cfRule>
  </conditionalFormatting>
  <conditionalFormatting sqref="L347:M350">
    <cfRule type="expression" dxfId="1490" priority="6285">
      <formula>$J347="☑"</formula>
    </cfRule>
  </conditionalFormatting>
  <conditionalFormatting sqref="L371:M371">
    <cfRule type="expression" dxfId="1489" priority="6242">
      <formula>$V371="☑"</formula>
    </cfRule>
  </conditionalFormatting>
  <conditionalFormatting sqref="L375:M378">
    <cfRule type="expression" dxfId="1488" priority="6239">
      <formula>$J375="☑"</formula>
    </cfRule>
  </conditionalFormatting>
  <conditionalFormatting sqref="M79:M80">
    <cfRule type="expression" dxfId="1487" priority="6531">
      <formula>$AA79="☑"</formula>
    </cfRule>
  </conditionalFormatting>
  <conditionalFormatting sqref="M84:M87">
    <cfRule type="expression" dxfId="1486" priority="5772">
      <formula>$AA84="☑"</formula>
    </cfRule>
  </conditionalFormatting>
  <conditionalFormatting sqref="M214 L215:M217">
    <cfRule type="expression" dxfId="1485" priority="1477">
      <formula>$J214="☑"</formula>
    </cfRule>
  </conditionalFormatting>
  <conditionalFormatting sqref="M245">
    <cfRule type="expression" dxfId="1484" priority="56">
      <formula>$D$244="☑"</formula>
    </cfRule>
  </conditionalFormatting>
  <conditionalFormatting sqref="M244:N244">
    <cfRule type="expression" dxfId="1483" priority="197">
      <formula>$M$244="☑"</formula>
    </cfRule>
  </conditionalFormatting>
  <conditionalFormatting sqref="N277">
    <cfRule type="expression" dxfId="1482" priority="6158">
      <formula>$K$277="☑"</formula>
    </cfRule>
  </conditionalFormatting>
  <conditionalFormatting sqref="N81:O81">
    <cfRule type="expression" dxfId="1481" priority="752">
      <formula>$K$81="☑"</formula>
    </cfRule>
  </conditionalFormatting>
  <conditionalFormatting sqref="N88:O88">
    <cfRule type="expression" dxfId="1480" priority="5219">
      <formula>$K$88="☑"</formula>
    </cfRule>
  </conditionalFormatting>
  <conditionalFormatting sqref="N123:O123">
    <cfRule type="expression" dxfId="1479" priority="839">
      <formula>$K$123="☑"</formula>
    </cfRule>
  </conditionalFormatting>
  <conditionalFormatting sqref="N171:O171">
    <cfRule type="expression" dxfId="1478" priority="6102">
      <formula>$K$171="☑"</formula>
    </cfRule>
  </conditionalFormatting>
  <conditionalFormatting sqref="N193:O193">
    <cfRule type="expression" dxfId="1477" priority="681">
      <formula>$K$193="☑"</formula>
    </cfRule>
  </conditionalFormatting>
  <conditionalFormatting sqref="N209:O209">
    <cfRule type="expression" dxfId="1476" priority="669">
      <formula>$K$209="☑"</formula>
    </cfRule>
  </conditionalFormatting>
  <conditionalFormatting sqref="N257:O257">
    <cfRule type="expression" dxfId="1475" priority="632">
      <formula>$K$257="☑"</formula>
    </cfRule>
  </conditionalFormatting>
  <conditionalFormatting sqref="N295:O295">
    <cfRule type="expression" dxfId="1474" priority="585">
      <formula>$K$295="☑"</formula>
    </cfRule>
  </conditionalFormatting>
  <conditionalFormatting sqref="N300:O300">
    <cfRule type="expression" dxfId="1473" priority="590">
      <formula>$K$300="☑"</formula>
    </cfRule>
  </conditionalFormatting>
  <conditionalFormatting sqref="N320:O320">
    <cfRule type="expression" dxfId="1472" priority="555">
      <formula>$K$320="☑"</formula>
    </cfRule>
  </conditionalFormatting>
  <conditionalFormatting sqref="N341:O341">
    <cfRule type="expression" dxfId="1471" priority="534">
      <formula>$K$341="☑"</formula>
    </cfRule>
  </conditionalFormatting>
  <conditionalFormatting sqref="N370:O370">
    <cfRule type="expression" dxfId="1470" priority="507">
      <formula>$K$370="☑"</formula>
    </cfRule>
  </conditionalFormatting>
  <conditionalFormatting sqref="N389:O389">
    <cfRule type="expression" dxfId="1469" priority="478">
      <formula>$K$389="☑"</formula>
    </cfRule>
  </conditionalFormatting>
  <conditionalFormatting sqref="N408:O408">
    <cfRule type="expression" dxfId="1468" priority="455">
      <formula>$K$408="☑"</formula>
    </cfRule>
  </conditionalFormatting>
  <conditionalFormatting sqref="N427:O427">
    <cfRule type="expression" dxfId="1467" priority="436">
      <formula>$K$427="☑"</formula>
    </cfRule>
  </conditionalFormatting>
  <conditionalFormatting sqref="N444:O444">
    <cfRule type="expression" dxfId="1466" priority="413">
      <formula>$K$444="☑"</formula>
    </cfRule>
  </conditionalFormatting>
  <conditionalFormatting sqref="N463:O463">
    <cfRule type="expression" dxfId="1465" priority="378">
      <formula>$K$463="☑"</formula>
    </cfRule>
  </conditionalFormatting>
  <conditionalFormatting sqref="N480:O480">
    <cfRule type="expression" dxfId="1464" priority="348">
      <formula>$K$480="☑"</formula>
    </cfRule>
  </conditionalFormatting>
  <conditionalFormatting sqref="N499:O499">
    <cfRule type="expression" dxfId="1463" priority="324">
      <formula>$K$499="☑"</formula>
    </cfRule>
  </conditionalFormatting>
  <conditionalFormatting sqref="N516:O516">
    <cfRule type="expression" dxfId="1462" priority="302">
      <formula>$K$516="☑"</formula>
    </cfRule>
  </conditionalFormatting>
  <conditionalFormatting sqref="O67">
    <cfRule type="expression" dxfId="1461" priority="2644" stopIfTrue="1">
      <formula>$J$56="□"</formula>
    </cfRule>
    <cfRule type="expression" dxfId="1460" priority="2643" stopIfTrue="1">
      <formula>$J$54="☑"</formula>
    </cfRule>
  </conditionalFormatting>
  <conditionalFormatting sqref="O68">
    <cfRule type="expression" dxfId="1459" priority="736">
      <formula>$J$68="☑"</formula>
    </cfRule>
  </conditionalFormatting>
  <conditionalFormatting sqref="O93">
    <cfRule type="expression" dxfId="1458" priority="759">
      <formula>$J$93="☑"</formula>
    </cfRule>
  </conditionalFormatting>
  <conditionalFormatting sqref="O125">
    <cfRule type="expression" dxfId="1457" priority="840">
      <formula>$J$125="☑"</formula>
    </cfRule>
  </conditionalFormatting>
  <conditionalFormatting sqref="O138">
    <cfRule type="expression" dxfId="1456" priority="716">
      <formula>$J$138="☑"</formula>
    </cfRule>
  </conditionalFormatting>
  <conditionalFormatting sqref="O156">
    <cfRule type="expression" dxfId="1455" priority="1263">
      <formula>$J$156="☑"</formula>
    </cfRule>
  </conditionalFormatting>
  <conditionalFormatting sqref="O158:O159 Q330:R330 Q287:R287 Q380 AH248:AI248 AH287:AI288 AH244:AH245 AR287:AS288 AR380 O113 AI240:AI241 Q288 Q331">
    <cfRule type="expression" dxfId="1454" priority="6138">
      <formula>$AK$36=1</formula>
    </cfRule>
  </conditionalFormatting>
  <conditionalFormatting sqref="O179">
    <cfRule type="expression" dxfId="1453" priority="5201">
      <formula>$J$179="☑"</formula>
    </cfRule>
  </conditionalFormatting>
  <conditionalFormatting sqref="O181">
    <cfRule type="expression" dxfId="1452" priority="6390">
      <formula>$AK$36=1</formula>
    </cfRule>
  </conditionalFormatting>
  <conditionalFormatting sqref="O191">
    <cfRule type="expression" dxfId="1451" priority="683">
      <formula>$K$191="☑"</formula>
    </cfRule>
  </conditionalFormatting>
  <conditionalFormatting sqref="O195">
    <cfRule type="expression" dxfId="1450" priority="143">
      <formula>$J$195="☑"</formula>
    </cfRule>
  </conditionalFormatting>
  <conditionalFormatting sqref="O197">
    <cfRule type="expression" dxfId="1449" priority="6365">
      <formula>$AK$36=1</formula>
    </cfRule>
  </conditionalFormatting>
  <conditionalFormatting sqref="O214">
    <cfRule type="expression" dxfId="1448" priority="672">
      <formula>$J$214="☑"</formula>
    </cfRule>
  </conditionalFormatting>
  <conditionalFormatting sqref="O216">
    <cfRule type="expression" dxfId="1447" priority="1471">
      <formula>$AK$36=1</formula>
    </cfRule>
  </conditionalFormatting>
  <conditionalFormatting sqref="O234">
    <cfRule type="expression" dxfId="1446" priority="653">
      <formula>$J$234="☑"</formula>
    </cfRule>
  </conditionalFormatting>
  <conditionalFormatting sqref="O236">
    <cfRule type="expression" dxfId="1445" priority="1462">
      <formula>$AK$36=1</formula>
    </cfRule>
  </conditionalFormatting>
  <conditionalFormatting sqref="O262">
    <cfRule type="expression" dxfId="1444" priority="634">
      <formula>$J$262="☑"</formula>
    </cfRule>
  </conditionalFormatting>
  <conditionalFormatting sqref="O264">
    <cfRule type="expression" dxfId="1443" priority="6352">
      <formula>$AK$36=1</formula>
    </cfRule>
  </conditionalFormatting>
  <conditionalFormatting sqref="O282">
    <cfRule type="expression" dxfId="1442" priority="610">
      <formula>$J$282="☑"</formula>
    </cfRule>
  </conditionalFormatting>
  <conditionalFormatting sqref="O284">
    <cfRule type="expression" dxfId="1441" priority="6341">
      <formula>$AK$36=1</formula>
    </cfRule>
  </conditionalFormatting>
  <conditionalFormatting sqref="O305">
    <cfRule type="expression" dxfId="1440" priority="584">
      <formula>$J$305="☑"</formula>
    </cfRule>
  </conditionalFormatting>
  <conditionalFormatting sqref="O307">
    <cfRule type="expression" dxfId="1439" priority="6330">
      <formula>$AK$36=1</formula>
    </cfRule>
  </conditionalFormatting>
  <conditionalFormatting sqref="O325">
    <cfRule type="expression" dxfId="1438" priority="550">
      <formula>$J$325="☑"</formula>
    </cfRule>
  </conditionalFormatting>
  <conditionalFormatting sqref="O327">
    <cfRule type="expression" dxfId="1437" priority="6319">
      <formula>$AK$36=1</formula>
    </cfRule>
  </conditionalFormatting>
  <conditionalFormatting sqref="O347">
    <cfRule type="expression" dxfId="1436" priority="530">
      <formula>$J$347="☑"</formula>
    </cfRule>
  </conditionalFormatting>
  <conditionalFormatting sqref="O349">
    <cfRule type="expression" dxfId="1435" priority="6286">
      <formula>$AK$36=1</formula>
    </cfRule>
  </conditionalFormatting>
  <conditionalFormatting sqref="O375">
    <cfRule type="expression" dxfId="1434" priority="502">
      <formula>$J$375="☑"</formula>
    </cfRule>
  </conditionalFormatting>
  <conditionalFormatting sqref="O377">
    <cfRule type="expression" dxfId="1433" priority="6240">
      <formula>$AK$36=1</formula>
    </cfRule>
  </conditionalFormatting>
  <conditionalFormatting sqref="O394">
    <cfRule type="expression" dxfId="1432" priority="474">
      <formula>$J$394="☑"</formula>
    </cfRule>
  </conditionalFormatting>
  <conditionalFormatting sqref="O413">
    <cfRule type="expression" dxfId="1431" priority="1235">
      <formula>$J$413="☑"</formula>
    </cfRule>
  </conditionalFormatting>
  <conditionalFormatting sqref="O432">
    <cfRule type="expression" dxfId="1430" priority="431">
      <formula>$J$432="☑"</formula>
    </cfRule>
  </conditionalFormatting>
  <conditionalFormatting sqref="O449">
    <cfRule type="expression" dxfId="1429" priority="265">
      <formula>$J$449="☑"</formula>
    </cfRule>
  </conditionalFormatting>
  <conditionalFormatting sqref="O468">
    <cfRule type="expression" dxfId="1428" priority="1207">
      <formula>$J$468="☑"</formula>
    </cfRule>
  </conditionalFormatting>
  <conditionalFormatting sqref="O485">
    <cfRule type="expression" dxfId="1427" priority="343">
      <formula>$J$485="☑"</formula>
    </cfRule>
  </conditionalFormatting>
  <conditionalFormatting sqref="O504">
    <cfRule type="expression" dxfId="1426" priority="319">
      <formula>$J$504="☑"</formula>
    </cfRule>
  </conditionalFormatting>
  <conditionalFormatting sqref="O521">
    <cfRule type="expression" dxfId="1425" priority="1173">
      <formula>$J$521="☑"</formula>
    </cfRule>
  </conditionalFormatting>
  <conditionalFormatting sqref="O36:P36">
    <cfRule type="expression" dxfId="1424" priority="3089">
      <formula>$AK$36=1</formula>
    </cfRule>
  </conditionalFormatting>
  <conditionalFormatting sqref="O70:P71">
    <cfRule type="expression" dxfId="1423" priority="6467">
      <formula>$AK$36=1</formula>
    </cfRule>
  </conditionalFormatting>
  <conditionalFormatting sqref="O95:P96">
    <cfRule type="expression" dxfId="1422" priority="6055">
      <formula>$AK$36=1</formula>
    </cfRule>
  </conditionalFormatting>
  <conditionalFormatting sqref="O127:P128">
    <cfRule type="expression" dxfId="1421" priority="6119">
      <formula>$AK$36=1</formula>
    </cfRule>
  </conditionalFormatting>
  <conditionalFormatting sqref="O182:P182">
    <cfRule type="expression" dxfId="1420" priority="6388">
      <formula>$AK$36=1</formula>
    </cfRule>
  </conditionalFormatting>
  <conditionalFormatting sqref="O198:P198">
    <cfRule type="expression" dxfId="1419" priority="6363">
      <formula>$AK$36=1</formula>
    </cfRule>
  </conditionalFormatting>
  <conditionalFormatting sqref="O217:P217">
    <cfRule type="expression" dxfId="1418" priority="1470">
      <formula>$AK$36=1</formula>
    </cfRule>
  </conditionalFormatting>
  <conditionalFormatting sqref="O237:P237">
    <cfRule type="expression" dxfId="1417" priority="1460">
      <formula>$AK$36=1</formula>
    </cfRule>
  </conditionalFormatting>
  <conditionalFormatting sqref="O265:P265">
    <cfRule type="expression" dxfId="1416" priority="6350">
      <formula>$AK$36=1</formula>
    </cfRule>
  </conditionalFormatting>
  <conditionalFormatting sqref="O285:P285">
    <cfRule type="expression" dxfId="1415" priority="6339">
      <formula>$AK$36=1</formula>
    </cfRule>
  </conditionalFormatting>
  <conditionalFormatting sqref="O308:P308">
    <cfRule type="expression" dxfId="1414" priority="6328">
      <formula>$AK$36=1</formula>
    </cfRule>
  </conditionalFormatting>
  <conditionalFormatting sqref="O328:P328">
    <cfRule type="expression" dxfId="1413" priority="6317">
      <formula>$AK$36=1</formula>
    </cfRule>
  </conditionalFormatting>
  <conditionalFormatting sqref="O350:P350">
    <cfRule type="expression" dxfId="1412" priority="6284">
      <formula>$AK$36=1</formula>
    </cfRule>
  </conditionalFormatting>
  <conditionalFormatting sqref="O378:P378">
    <cfRule type="expression" dxfId="1411" priority="6238">
      <formula>$AK$36=1</formula>
    </cfRule>
  </conditionalFormatting>
  <conditionalFormatting sqref="P72">
    <cfRule type="expression" dxfId="1410" priority="6414">
      <formula>$AK$36=1</formula>
    </cfRule>
  </conditionalFormatting>
  <conditionalFormatting sqref="P97">
    <cfRule type="expression" dxfId="1409" priority="6053">
      <formula>$AK$36=1</formula>
    </cfRule>
  </conditionalFormatting>
  <conditionalFormatting sqref="P141:P142">
    <cfRule type="expression" dxfId="1408" priority="6400">
      <formula>$AK$36=1</formula>
    </cfRule>
  </conditionalFormatting>
  <conditionalFormatting sqref="P159:P160">
    <cfRule type="expression" dxfId="1407" priority="6398">
      <formula>$AK$36=1</formula>
    </cfRule>
  </conditionalFormatting>
  <conditionalFormatting sqref="P183">
    <cfRule type="expression" dxfId="1406" priority="6394">
      <formula>$AK$36=1</formula>
    </cfRule>
  </conditionalFormatting>
  <conditionalFormatting sqref="P199">
    <cfRule type="expression" dxfId="1405" priority="6369">
      <formula>$AK$36=1</formula>
    </cfRule>
  </conditionalFormatting>
  <conditionalFormatting sqref="P218">
    <cfRule type="expression" dxfId="1404" priority="1475">
      <formula>$AK$36=1</formula>
    </cfRule>
  </conditionalFormatting>
  <conditionalFormatting sqref="P238">
    <cfRule type="expression" dxfId="1403" priority="1466">
      <formula>$AK$36=1</formula>
    </cfRule>
  </conditionalFormatting>
  <conditionalFormatting sqref="P266">
    <cfRule type="expression" dxfId="1402" priority="6356">
      <formula>$AK$36=1</formula>
    </cfRule>
  </conditionalFormatting>
  <conditionalFormatting sqref="P286">
    <cfRule type="expression" dxfId="1401" priority="6345">
      <formula>$AK$36=1</formula>
    </cfRule>
  </conditionalFormatting>
  <conditionalFormatting sqref="P309">
    <cfRule type="expression" dxfId="1400" priority="6334">
      <formula>$AK$36=1</formula>
    </cfRule>
  </conditionalFormatting>
  <conditionalFormatting sqref="P329">
    <cfRule type="expression" dxfId="1399" priority="6323">
      <formula>$AK$36=1</formula>
    </cfRule>
  </conditionalFormatting>
  <conditionalFormatting sqref="P351">
    <cfRule type="expression" dxfId="1398" priority="6290">
      <formula>$AK$36=1</formula>
    </cfRule>
  </conditionalFormatting>
  <conditionalFormatting sqref="P379">
    <cfRule type="expression" dxfId="1397" priority="6244">
      <formula>$AK$36=1</formula>
    </cfRule>
  </conditionalFormatting>
  <conditionalFormatting sqref="Q38">
    <cfRule type="expression" dxfId="1396" priority="3084">
      <formula>$AK$36=1</formula>
    </cfRule>
  </conditionalFormatting>
  <conditionalFormatting sqref="Q98">
    <cfRule type="expression" dxfId="1395" priority="6054">
      <formula>$AK$36=1</formula>
    </cfRule>
  </conditionalFormatting>
  <conditionalFormatting sqref="Q115">
    <cfRule type="expression" dxfId="1394" priority="2967">
      <formula>$AK$36=1</formula>
    </cfRule>
  </conditionalFormatting>
  <conditionalFormatting sqref="Q352:Q353">
    <cfRule type="expression" dxfId="1393" priority="6283">
      <formula>$AK$36=1</formula>
    </cfRule>
  </conditionalFormatting>
  <conditionalFormatting sqref="Q530">
    <cfRule type="expression" dxfId="1392" priority="2880">
      <formula>$AK$36=1</formula>
    </cfRule>
  </conditionalFormatting>
  <conditionalFormatting sqref="Q73:R75">
    <cfRule type="expression" dxfId="1391" priority="6458">
      <formula>$AK$36=1</formula>
    </cfRule>
  </conditionalFormatting>
  <conditionalFormatting sqref="Q130:R131">
    <cfRule type="expression" dxfId="1390" priority="6417">
      <formula>$AK$36=1</formula>
    </cfRule>
  </conditionalFormatting>
  <conditionalFormatting sqref="Q143:R145">
    <cfRule type="expression" dxfId="1389" priority="6405">
      <formula>$AK$36=1</formula>
    </cfRule>
  </conditionalFormatting>
  <conditionalFormatting sqref="Q161:R161">
    <cfRule type="expression" dxfId="1388" priority="6397">
      <formula>$AK$36=1</formula>
    </cfRule>
  </conditionalFormatting>
  <conditionalFormatting sqref="Q184:R185">
    <cfRule type="expression" dxfId="1387" priority="6387">
      <formula>$AK$36=1</formula>
    </cfRule>
  </conditionalFormatting>
  <conditionalFormatting sqref="Q200:R201">
    <cfRule type="expression" dxfId="1386" priority="1476">
      <formula>$AK$36=1</formula>
    </cfRule>
  </conditionalFormatting>
  <conditionalFormatting sqref="Q219:R220">
    <cfRule type="expression" dxfId="1385" priority="1469">
      <formula>$AK$36=1</formula>
    </cfRule>
  </conditionalFormatting>
  <conditionalFormatting sqref="Q267:R268">
    <cfRule type="expression" dxfId="1384" priority="6349">
      <formula>$AK$36=1</formula>
    </cfRule>
  </conditionalFormatting>
  <conditionalFormatting sqref="Q310:R311">
    <cfRule type="expression" dxfId="1383" priority="6327">
      <formula>$AK$36=1</formula>
    </cfRule>
  </conditionalFormatting>
  <conditionalFormatting sqref="R113">
    <cfRule type="expression" dxfId="1382" priority="6447">
      <formula>$AK$36=1</formula>
    </cfRule>
  </conditionalFormatting>
  <conditionalFormatting sqref="R240:R241">
    <cfRule type="top10" dxfId="1381" priority="1272" rank="3"/>
  </conditionalFormatting>
  <conditionalFormatting sqref="S12">
    <cfRule type="expression" dxfId="1380" priority="1">
      <formula>OR($S$13="□",$S$14="□",$S$15="□",$S$16="□",$S$17="□")</formula>
    </cfRule>
  </conditionalFormatting>
  <conditionalFormatting sqref="S20:AH71 S72:AB72 AG72:AH72 S73:AH96 S97:AB97 AG97:AH97 S98:AH240">
    <cfRule type="expression" dxfId="1379" priority="72" stopIfTrue="1">
      <formula>$S$19="□"</formula>
    </cfRule>
  </conditionalFormatting>
  <conditionalFormatting sqref="S244:AH244 S245:U245 W245:X245 Z245:AB245 AD245 AF245:AH245 S246:AH246 S247:U247 W247:X247 Z247:AB247 AD247:AH247 S248:AH530">
    <cfRule type="expression" dxfId="1378" priority="71">
      <formula>$S$19="□"</formula>
    </cfRule>
  </conditionalFormatting>
  <conditionalFormatting sqref="T13">
    <cfRule type="expression" dxfId="1377" priority="3095">
      <formula>$S$13="☑"</formula>
    </cfRule>
  </conditionalFormatting>
  <conditionalFormatting sqref="T14">
    <cfRule type="expression" dxfId="1376" priority="2858">
      <formula>$S$14="☑"</formula>
    </cfRule>
  </conditionalFormatting>
  <conditionalFormatting sqref="T15">
    <cfRule type="expression" dxfId="1375" priority="2857">
      <formula>$S$15="☑"</formula>
    </cfRule>
  </conditionalFormatting>
  <conditionalFormatting sqref="T16">
    <cfRule type="expression" dxfId="1374" priority="4543">
      <formula>$S$16="☑"</formula>
    </cfRule>
  </conditionalFormatting>
  <conditionalFormatting sqref="T17">
    <cfRule type="expression" dxfId="1373" priority="2856">
      <formula>$S$17="☑"</formula>
    </cfRule>
  </conditionalFormatting>
  <conditionalFormatting sqref="T65 U68 U142:U143 T175 C65 D68 D143 C175">
    <cfRule type="expression" dxfId="1372" priority="6090">
      <formula>$V65="☑"</formula>
    </cfRule>
  </conditionalFormatting>
  <conditionalFormatting sqref="T67">
    <cfRule type="expression" dxfId="1371" priority="4908">
      <formula>$V67="☑"</formula>
    </cfRule>
  </conditionalFormatting>
  <conditionalFormatting sqref="T69">
    <cfRule type="expression" dxfId="1370" priority="5131">
      <formula>$V69="☑"</formula>
    </cfRule>
  </conditionalFormatting>
  <conditionalFormatting sqref="T155">
    <cfRule type="expression" dxfId="1369" priority="4911">
      <formula>$V155="☑"</formula>
    </cfRule>
  </conditionalFormatting>
  <conditionalFormatting sqref="T158">
    <cfRule type="expression" dxfId="1368" priority="4912">
      <formula>$V158="☑"</formula>
    </cfRule>
  </conditionalFormatting>
  <conditionalFormatting sqref="T172">
    <cfRule type="expression" dxfId="1367" priority="4915">
      <formula>$V172="☑"</formula>
    </cfRule>
  </conditionalFormatting>
  <conditionalFormatting sqref="T211">
    <cfRule type="expression" dxfId="1366" priority="1399">
      <formula>$V211="☑"</formula>
    </cfRule>
  </conditionalFormatting>
  <conditionalFormatting sqref="T258">
    <cfRule type="expression" dxfId="1365" priority="4966">
      <formula>$V258="☑"</formula>
    </cfRule>
  </conditionalFormatting>
  <conditionalFormatting sqref="T278">
    <cfRule type="expression" dxfId="1364" priority="4967">
      <formula>$V278="☑"</formula>
    </cfRule>
  </conditionalFormatting>
  <conditionalFormatting sqref="T321">
    <cfRule type="expression" dxfId="1363" priority="4971">
      <formula>$V321="☑"</formula>
    </cfRule>
  </conditionalFormatting>
  <conditionalFormatting sqref="T323">
    <cfRule type="expression" dxfId="1362" priority="4991">
      <formula>$V323="☑"</formula>
    </cfRule>
  </conditionalFormatting>
  <conditionalFormatting sqref="T340">
    <cfRule type="expression" dxfId="1361" priority="5003">
      <formula>$V340="☑"</formula>
    </cfRule>
  </conditionalFormatting>
  <conditionalFormatting sqref="T365">
    <cfRule type="expression" dxfId="1360" priority="5002">
      <formula>$V365="☑"</formula>
    </cfRule>
  </conditionalFormatting>
  <conditionalFormatting sqref="T19:W19">
    <cfRule type="expression" dxfId="1359" priority="2314">
      <formula>$S$19="☑"</formula>
    </cfRule>
  </conditionalFormatting>
  <conditionalFormatting sqref="U32">
    <cfRule type="expression" dxfId="1358" priority="158">
      <formula>$V32="☑"</formula>
    </cfRule>
  </conditionalFormatting>
  <conditionalFormatting sqref="U34">
    <cfRule type="expression" dxfId="1357" priority="2915">
      <formula>$V34="☑"</formula>
    </cfRule>
  </conditionalFormatting>
  <conditionalFormatting sqref="U47">
    <cfRule type="expression" dxfId="1356" priority="157">
      <formula>$V47="☑"</formula>
    </cfRule>
  </conditionalFormatting>
  <conditionalFormatting sqref="U49">
    <cfRule type="expression" dxfId="1355" priority="2913">
      <formula>$V49="☑"</formula>
    </cfRule>
  </conditionalFormatting>
  <conditionalFormatting sqref="U62">
    <cfRule type="expression" dxfId="1354" priority="2912">
      <formula>$V62="☑"</formula>
    </cfRule>
  </conditionalFormatting>
  <conditionalFormatting sqref="U64">
    <cfRule type="expression" dxfId="1353" priority="2911">
      <formula>$V64="☑"</formula>
    </cfRule>
  </conditionalFormatting>
  <conditionalFormatting sqref="U66">
    <cfRule type="expression" dxfId="1352" priority="5130">
      <formula>$V66="☑"</formula>
    </cfRule>
  </conditionalFormatting>
  <conditionalFormatting sqref="U84">
    <cfRule type="expression" dxfId="1351" priority="2910">
      <formula>$V84="☑"</formula>
    </cfRule>
  </conditionalFormatting>
  <conditionalFormatting sqref="U86">
    <cfRule type="expression" dxfId="1350" priority="2909">
      <formula>$V84="☑"</formula>
    </cfRule>
  </conditionalFormatting>
  <conditionalFormatting sqref="U90">
    <cfRule type="expression" dxfId="1349" priority="4735">
      <formula>$V88="☑"</formula>
    </cfRule>
  </conditionalFormatting>
  <conditionalFormatting sqref="U95">
    <cfRule type="expression" dxfId="1348" priority="4739">
      <formula>$V95="☑"</formula>
    </cfRule>
  </conditionalFormatting>
  <conditionalFormatting sqref="U97">
    <cfRule type="expression" dxfId="1347" priority="4740">
      <formula>$V97="☑"</formula>
    </cfRule>
  </conditionalFormatting>
  <conditionalFormatting sqref="U107">
    <cfRule type="expression" dxfId="1346" priority="160">
      <formula>$V107="☑"</formula>
    </cfRule>
  </conditionalFormatting>
  <conditionalFormatting sqref="U109">
    <cfRule type="expression" dxfId="1345" priority="159">
      <formula>$V107="☑"</formula>
    </cfRule>
  </conditionalFormatting>
  <conditionalFormatting sqref="U111 D86 D111">
    <cfRule type="expression" dxfId="1344" priority="5222">
      <formula>$V84="☑"</formula>
    </cfRule>
  </conditionalFormatting>
  <conditionalFormatting sqref="U112 D112">
    <cfRule type="expression" dxfId="1343" priority="7974">
      <formula>$V108="☑"</formula>
    </cfRule>
  </conditionalFormatting>
  <conditionalFormatting sqref="U125">
    <cfRule type="expression" dxfId="1342" priority="156">
      <formula>$V126="☑"</formula>
    </cfRule>
  </conditionalFormatting>
  <conditionalFormatting sqref="U127">
    <cfRule type="expression" dxfId="1341" priority="155">
      <formula>#REF!="☑"</formula>
    </cfRule>
  </conditionalFormatting>
  <conditionalFormatting sqref="U138">
    <cfRule type="expression" dxfId="1340" priority="154">
      <formula>$V139="☑"</formula>
    </cfRule>
  </conditionalFormatting>
  <conditionalFormatting sqref="U140">
    <cfRule type="expression" dxfId="1339" priority="153">
      <formula>$V139="☑"</formula>
    </cfRule>
  </conditionalFormatting>
  <conditionalFormatting sqref="U154">
    <cfRule type="expression" dxfId="1338" priority="149">
      <formula>$V155="☑"</formula>
    </cfRule>
  </conditionalFormatting>
  <conditionalFormatting sqref="U156">
    <cfRule type="expression" dxfId="1337" priority="150">
      <formula>$V155="☑"</formula>
    </cfRule>
  </conditionalFormatting>
  <conditionalFormatting sqref="U171">
    <cfRule type="expression" dxfId="1336" priority="148">
      <formula>$V172="☑"</formula>
    </cfRule>
  </conditionalFormatting>
  <conditionalFormatting sqref="U173">
    <cfRule type="expression" dxfId="1335" priority="2899">
      <formula>$V172="☑"</formula>
    </cfRule>
  </conditionalFormatting>
  <conditionalFormatting sqref="U194">
    <cfRule type="expression" dxfId="1334" priority="140">
      <formula>$V195="☑"</formula>
    </cfRule>
  </conditionalFormatting>
  <conditionalFormatting sqref="U196">
    <cfRule type="expression" dxfId="1333" priority="139">
      <formula>$V195="☑"</formula>
    </cfRule>
  </conditionalFormatting>
  <conditionalFormatting sqref="U210">
    <cfRule type="expression" dxfId="1332" priority="1295">
      <formula>$V211="☑"</formula>
    </cfRule>
  </conditionalFormatting>
  <conditionalFormatting sqref="U212">
    <cfRule type="expression" dxfId="1331" priority="1294">
      <formula>$V211="☑"</formula>
    </cfRule>
  </conditionalFormatting>
  <conditionalFormatting sqref="U229">
    <cfRule type="expression" dxfId="1330" priority="128">
      <formula>$V230="☑"</formula>
    </cfRule>
  </conditionalFormatting>
  <conditionalFormatting sqref="U231">
    <cfRule type="expression" dxfId="1329" priority="1292">
      <formula>$V230="☑"</formula>
    </cfRule>
  </conditionalFormatting>
  <conditionalFormatting sqref="U257">
    <cfRule type="expression" dxfId="1328" priority="117">
      <formula>$V258="☑"</formula>
    </cfRule>
  </conditionalFormatting>
  <conditionalFormatting sqref="U259">
    <cfRule type="expression" dxfId="1327" priority="2895">
      <formula>$V258="☑"</formula>
    </cfRule>
  </conditionalFormatting>
  <conditionalFormatting sqref="U277">
    <cfRule type="expression" dxfId="1326" priority="116">
      <formula>$V278="☑"</formula>
    </cfRule>
  </conditionalFormatting>
  <conditionalFormatting sqref="U279">
    <cfRule type="expression" dxfId="1325" priority="2893">
      <formula>$V278="☑"</formula>
    </cfRule>
  </conditionalFormatting>
  <conditionalFormatting sqref="U297">
    <cfRule type="expression" dxfId="1324" priority="115">
      <formula>$V298="☑"</formula>
    </cfRule>
  </conditionalFormatting>
  <conditionalFormatting sqref="U299">
    <cfRule type="expression" dxfId="1323" priority="2891">
      <formula>$V298="☑"</formula>
    </cfRule>
  </conditionalFormatting>
  <conditionalFormatting sqref="U303">
    <cfRule type="expression" dxfId="1322" priority="4970">
      <formula>$C$339="☑"</formula>
    </cfRule>
  </conditionalFormatting>
  <conditionalFormatting sqref="U320">
    <cfRule type="expression" dxfId="1321" priority="113">
      <formula>$V321="☑"</formula>
    </cfRule>
  </conditionalFormatting>
  <conditionalFormatting sqref="U322">
    <cfRule type="expression" dxfId="1320" priority="2889">
      <formula>$V321="☑"</formula>
    </cfRule>
  </conditionalFormatting>
  <conditionalFormatting sqref="U340">
    <cfRule type="expression" dxfId="1319" priority="112">
      <formula>$V341="☑"</formula>
    </cfRule>
  </conditionalFormatting>
  <conditionalFormatting sqref="U342">
    <cfRule type="expression" dxfId="1318" priority="2883">
      <formula>$V341="☑"</formula>
    </cfRule>
  </conditionalFormatting>
  <conditionalFormatting sqref="U362">
    <cfRule type="expression" dxfId="1317" priority="2882">
      <formula>$V363="☑"</formula>
    </cfRule>
  </conditionalFormatting>
  <conditionalFormatting sqref="U364">
    <cfRule type="expression" dxfId="1316" priority="2881">
      <formula>$V363="☑"</formula>
    </cfRule>
  </conditionalFormatting>
  <conditionalFormatting sqref="U371">
    <cfRule type="expression" dxfId="1315" priority="5034">
      <formula>$V366="☑"</formula>
    </cfRule>
  </conditionalFormatting>
  <conditionalFormatting sqref="U390">
    <cfRule type="expression" dxfId="1314" priority="103">
      <formula>$V391="☑"</formula>
    </cfRule>
  </conditionalFormatting>
  <conditionalFormatting sqref="U392">
    <cfRule type="expression" dxfId="1313" priority="102">
      <formula>$V391="☑"</formula>
    </cfRule>
  </conditionalFormatting>
  <conditionalFormatting sqref="U409">
    <cfRule type="expression" dxfId="1312" priority="105">
      <formula>$V410="☑"</formula>
    </cfRule>
  </conditionalFormatting>
  <conditionalFormatting sqref="U411">
    <cfRule type="expression" dxfId="1311" priority="101">
      <formula>$V410="☑"</formula>
    </cfRule>
  </conditionalFormatting>
  <conditionalFormatting sqref="U427">
    <cfRule type="expression" dxfId="1310" priority="98">
      <formula>$V428="☑"</formula>
    </cfRule>
  </conditionalFormatting>
  <conditionalFormatting sqref="U429">
    <cfRule type="expression" dxfId="1309" priority="97">
      <formula>$V428="☑"</formula>
    </cfRule>
  </conditionalFormatting>
  <conditionalFormatting sqref="U447">
    <cfRule type="expression" dxfId="1308" priority="93">
      <formula>$V448="☑"</formula>
    </cfRule>
  </conditionalFormatting>
  <conditionalFormatting sqref="U449">
    <cfRule type="expression" dxfId="1307" priority="92">
      <formula>$V448="☑"</formula>
    </cfRule>
  </conditionalFormatting>
  <conditionalFormatting sqref="U463">
    <cfRule type="expression" dxfId="1306" priority="87">
      <formula>$V464="☑"</formula>
    </cfRule>
  </conditionalFormatting>
  <conditionalFormatting sqref="U465">
    <cfRule type="expression" dxfId="1305" priority="86">
      <formula>$V464="☑"</formula>
    </cfRule>
  </conditionalFormatting>
  <conditionalFormatting sqref="U483">
    <cfRule type="expression" dxfId="1304" priority="83">
      <formula>$V484="☑"</formula>
    </cfRule>
  </conditionalFormatting>
  <conditionalFormatting sqref="U485">
    <cfRule type="expression" dxfId="1303" priority="82">
      <formula>$V484="☑"</formula>
    </cfRule>
  </conditionalFormatting>
  <conditionalFormatting sqref="U499">
    <cfRule type="expression" dxfId="1302" priority="79">
      <formula>$V500="☑"</formula>
    </cfRule>
  </conditionalFormatting>
  <conditionalFormatting sqref="U501">
    <cfRule type="expression" dxfId="1301" priority="78">
      <formula>$V500="☑"</formula>
    </cfRule>
  </conditionalFormatting>
  <conditionalFormatting sqref="U518">
    <cfRule type="expression" dxfId="1300" priority="75">
      <formula>$V519="☑"</formula>
    </cfRule>
  </conditionalFormatting>
  <conditionalFormatting sqref="U520">
    <cfRule type="expression" dxfId="1299" priority="74">
      <formula>$V519="☑"</formula>
    </cfRule>
  </conditionalFormatting>
  <conditionalFormatting sqref="V304">
    <cfRule type="expression" dxfId="1298" priority="4968">
      <formula>$V302="☑"</formula>
    </cfRule>
  </conditionalFormatting>
  <conditionalFormatting sqref="W303">
    <cfRule type="expression" dxfId="1297" priority="4969">
      <formula>$C$339="☑"</formula>
    </cfRule>
  </conditionalFormatting>
  <conditionalFormatting sqref="AA65:AA66">
    <cfRule type="expression" dxfId="1296" priority="4900">
      <formula>$AA$56="☑"</formula>
    </cfRule>
    <cfRule type="expression" dxfId="1295" priority="3254">
      <formula>OR($AA$65="☑",$AA$66="☑")</formula>
    </cfRule>
  </conditionalFormatting>
  <conditionalFormatting sqref="AA68:AA69">
    <cfRule type="expression" dxfId="1294" priority="3215">
      <formula>$AA$56="☑"</formula>
    </cfRule>
    <cfRule type="expression" dxfId="1293" priority="733">
      <formula>OR($AA$68="☑",$AA$69="☑")</formula>
    </cfRule>
  </conditionalFormatting>
  <conditionalFormatting sqref="AA71 AA96 AK71 AK96 J96">
    <cfRule type="expression" dxfId="1292" priority="7971" stopIfTrue="1">
      <formula>$J$132="☑"</formula>
    </cfRule>
  </conditionalFormatting>
  <conditionalFormatting sqref="AA71 AK71 J96 AA96 AK96">
    <cfRule type="expression" dxfId="1291" priority="7972">
      <formula>$J71="☑"</formula>
    </cfRule>
  </conditionalFormatting>
  <conditionalFormatting sqref="AA90:AA91">
    <cfRule type="expression" dxfId="1290" priority="3048">
      <formula>OR($AA$77="☑",$AA$82="☑")</formula>
    </cfRule>
    <cfRule type="expression" dxfId="1289" priority="757">
      <formula>OR($AA$90="☑",$AA$91="☑")</formula>
    </cfRule>
  </conditionalFormatting>
  <conditionalFormatting sqref="AA93:AA94">
    <cfRule type="expression" dxfId="1288" priority="3245">
      <formula>OR($AA$77="☑",$AA$82="☑")</formula>
    </cfRule>
    <cfRule type="expression" dxfId="1287" priority="3219">
      <formula>OR($AA$93="☑",$AA$94="☑")</formula>
    </cfRule>
  </conditionalFormatting>
  <conditionalFormatting sqref="AA125:AA126">
    <cfRule type="expression" dxfId="1286" priority="841">
      <formula>$AA$119="☑"</formula>
    </cfRule>
    <cfRule type="expression" dxfId="1285" priority="838">
      <formula>OR($AA$125="☑",$AA$126="☑")</formula>
    </cfRule>
  </conditionalFormatting>
  <conditionalFormatting sqref="AA138:AA139">
    <cfRule type="expression" dxfId="1284" priority="828">
      <formula>OR($AA$138="☑",$AA$139="☑")</formula>
    </cfRule>
    <cfRule type="expression" dxfId="1283" priority="829">
      <formula>$AA$134="☑"</formula>
    </cfRule>
  </conditionalFormatting>
  <conditionalFormatting sqref="AA156:AA157">
    <cfRule type="expression" dxfId="1282" priority="706">
      <formula>OR($AA$156="☑",$AA$157="☑")</formula>
    </cfRule>
    <cfRule type="expression" dxfId="1281" priority="707">
      <formula>$AA$147="☑"</formula>
    </cfRule>
  </conditionalFormatting>
  <conditionalFormatting sqref="AA159">
    <cfRule type="expression" dxfId="1280" priority="4641">
      <formula>$J159="☑"</formula>
    </cfRule>
  </conditionalFormatting>
  <conditionalFormatting sqref="AA179:AA180">
    <cfRule type="expression" dxfId="1279" priority="686">
      <formula>OR($AA$179="☑",$AA$180="☑")</formula>
    </cfRule>
    <cfRule type="expression" dxfId="1278" priority="3189">
      <formula>$AA$165="☑"</formula>
    </cfRule>
  </conditionalFormatting>
  <conditionalFormatting sqref="AA182">
    <cfRule type="expression" dxfId="1277" priority="5108">
      <formula>$J182="☑"</formula>
    </cfRule>
  </conditionalFormatting>
  <conditionalFormatting sqref="AA195:AA196">
    <cfRule type="expression" dxfId="1276" priority="3173">
      <formula>$AA$188="☑"</formula>
    </cfRule>
    <cfRule type="expression" dxfId="1275" priority="3158">
      <formula>OR($AA$195="☑",$AA$196="☑")</formula>
    </cfRule>
  </conditionalFormatting>
  <conditionalFormatting sqref="AA198">
    <cfRule type="expression" dxfId="1274" priority="5098">
      <formula>$J198="☑"</formula>
    </cfRule>
  </conditionalFormatting>
  <conditionalFormatting sqref="AA211:AA212">
    <cfRule type="expression" dxfId="1273" priority="780">
      <formula>$AA$204="☑"</formula>
    </cfRule>
    <cfRule type="expression" dxfId="1272" priority="779">
      <formula>OR($AA$211="☑",$AA$212="☑")</formula>
    </cfRule>
  </conditionalFormatting>
  <conditionalFormatting sqref="AA214:AA215">
    <cfRule type="expression" dxfId="1271" priority="666">
      <formula>OR($AA$214="☑",$AA$215="☑")</formula>
    </cfRule>
    <cfRule type="expression" dxfId="1270" priority="667">
      <formula>$AA$204="☑"</formula>
    </cfRule>
  </conditionalFormatting>
  <conditionalFormatting sqref="AA217">
    <cfRule type="expression" dxfId="1269" priority="1412">
      <formula>$J217="☑"</formula>
    </cfRule>
  </conditionalFormatting>
  <conditionalFormatting sqref="AA231:AA232">
    <cfRule type="expression" dxfId="1268" priority="768">
      <formula>OR($AA$223="☑",$AA$224="☑",$AA$229="☑")</formula>
    </cfRule>
    <cfRule type="expression" dxfId="1267" priority="765">
      <formula>OR($AA$231="☑",$AA$232="☑")</formula>
    </cfRule>
  </conditionalFormatting>
  <conditionalFormatting sqref="AA234:AA235">
    <cfRule type="expression" dxfId="1266" priority="650">
      <formula>OR($AA$234="☑",$AA$235="☑")</formula>
    </cfRule>
    <cfRule type="expression" dxfId="1265" priority="764">
      <formula>OR($AA$223="☑",$AA$224="☑",$AA$229="☑")</formula>
    </cfRule>
  </conditionalFormatting>
  <conditionalFormatting sqref="AA237">
    <cfRule type="expression" dxfId="1264" priority="1402">
      <formula>$J237="☑"</formula>
    </cfRule>
  </conditionalFormatting>
  <conditionalFormatting sqref="AA259:AA260">
    <cfRule type="expression" dxfId="1263" priority="3164">
      <formula>$AA$251="☑"</formula>
    </cfRule>
    <cfRule type="expression" dxfId="1262" priority="3163">
      <formula>OR($AA$259="☑",$AA$260="☑")</formula>
    </cfRule>
  </conditionalFormatting>
  <conditionalFormatting sqref="AA262:AA263">
    <cfRule type="expression" dxfId="1261" priority="630">
      <formula>OR($AA$262="☑",$AA$263="☑")</formula>
    </cfRule>
    <cfRule type="expression" dxfId="1260" priority="3037">
      <formula>$AA$251="☑"</formula>
    </cfRule>
  </conditionalFormatting>
  <conditionalFormatting sqref="AA265">
    <cfRule type="expression" dxfId="1259" priority="5090">
      <formula>$J265="☑"</formula>
    </cfRule>
  </conditionalFormatting>
  <conditionalFormatting sqref="AA271:AA272">
    <cfRule type="expression" dxfId="1258" priority="4965">
      <formula>$U271="☑"</formula>
    </cfRule>
  </conditionalFormatting>
  <conditionalFormatting sqref="AA279:AA280">
    <cfRule type="expression" dxfId="1257" priority="3154">
      <formula>$AA$271="☑"</formula>
    </cfRule>
    <cfRule type="expression" dxfId="1256" priority="607">
      <formula>OR($AA$279="☑",$AA$280="☑")</formula>
    </cfRule>
  </conditionalFormatting>
  <conditionalFormatting sqref="AA282:AA283">
    <cfRule type="expression" dxfId="1255" priority="606">
      <formula>$AA$271="☑"</formula>
    </cfRule>
    <cfRule type="expression" dxfId="1254" priority="605">
      <formula>OR($AA$282="☑",$AA$283="☑")</formula>
    </cfRule>
  </conditionalFormatting>
  <conditionalFormatting sqref="AA285">
    <cfRule type="expression" dxfId="1253" priority="5081">
      <formula>$J285="☑"</formula>
    </cfRule>
  </conditionalFormatting>
  <conditionalFormatting sqref="AA302:AA303">
    <cfRule type="expression" dxfId="1252" priority="580">
      <formula>OR($AA$302="☑",$AA$303="☑")</formula>
    </cfRule>
    <cfRule type="expression" dxfId="1251" priority="3143">
      <formula>OR($AA$291="☑",$AA$296="☑")</formula>
    </cfRule>
  </conditionalFormatting>
  <conditionalFormatting sqref="AA305:AA306">
    <cfRule type="expression" dxfId="1250" priority="578">
      <formula>OR($AA$291="☑",$AA$296="☑")</formula>
    </cfRule>
    <cfRule type="expression" dxfId="1249" priority="576">
      <formula>OR($AA$305="☑",$AA$306="☑")</formula>
    </cfRule>
  </conditionalFormatting>
  <conditionalFormatting sqref="AA308">
    <cfRule type="expression" dxfId="1248" priority="5072">
      <formula>$J308="☑"</formula>
    </cfRule>
  </conditionalFormatting>
  <conditionalFormatting sqref="AA322:AA323">
    <cfRule type="expression" dxfId="1247" priority="3135">
      <formula>$AA$314="☑"</formula>
    </cfRule>
    <cfRule type="expression" dxfId="1246" priority="548">
      <formula>OR($AA$322="☑",$AA$323="☑")</formula>
    </cfRule>
  </conditionalFormatting>
  <conditionalFormatting sqref="AA325:AA326">
    <cfRule type="expression" dxfId="1245" priority="546">
      <formula>OR($AA$325="☑",$AA$326="☑")</formula>
    </cfRule>
    <cfRule type="expression" dxfId="1244" priority="547">
      <formula>$AA$314="☑"</formula>
    </cfRule>
  </conditionalFormatting>
  <conditionalFormatting sqref="AA328">
    <cfRule type="expression" dxfId="1243" priority="5063">
      <formula>$J328="☑"</formula>
    </cfRule>
  </conditionalFormatting>
  <conditionalFormatting sqref="AA344:AA345">
    <cfRule type="expression" dxfId="1242" priority="3110">
      <formula>OR($AA$334="☑",$AA$342="☑")</formula>
    </cfRule>
    <cfRule type="expression" dxfId="1241" priority="527">
      <formula>OR($AA$344="☑",$AA$345="☑")</formula>
    </cfRule>
  </conditionalFormatting>
  <conditionalFormatting sqref="AA347:AA348">
    <cfRule type="expression" dxfId="1240" priority="524">
      <formula>OR($AA$347="☑",$AA$348="☑")</formula>
    </cfRule>
    <cfRule type="expression" dxfId="1239" priority="526">
      <formula>$AA$334="☑"</formula>
    </cfRule>
  </conditionalFormatting>
  <conditionalFormatting sqref="AA350">
    <cfRule type="expression" dxfId="1238" priority="5035">
      <formula>$J350="☑"</formula>
    </cfRule>
  </conditionalFormatting>
  <conditionalFormatting sqref="AA372:AA373">
    <cfRule type="expression" dxfId="1237" priority="495">
      <formula>OR($AA$356="☑",$AA$361="☑")</formula>
    </cfRule>
    <cfRule type="expression" dxfId="1236" priority="494">
      <formula>OR($AA$372="☑",$AA$373="☑")</formula>
    </cfRule>
  </conditionalFormatting>
  <conditionalFormatting sqref="AA375:AA376">
    <cfRule type="expression" dxfId="1235" priority="493">
      <formula>OR($AA$356="☑",$AA$361="☑")</formula>
    </cfRule>
    <cfRule type="expression" dxfId="1234" priority="491">
      <formula>OR($AA$375="☑",$AA$376="☑")</formula>
    </cfRule>
  </conditionalFormatting>
  <conditionalFormatting sqref="AA378">
    <cfRule type="expression" dxfId="1233" priority="5016">
      <formula>$J378="☑"</formula>
    </cfRule>
  </conditionalFormatting>
  <conditionalFormatting sqref="AA391:AA392">
    <cfRule type="expression" dxfId="1232" priority="469">
      <formula>$AA$384="☑"</formula>
    </cfRule>
    <cfRule type="expression" dxfId="1231" priority="468">
      <formula>OR($AA$391="☑",$AA$392="☑")</formula>
    </cfRule>
  </conditionalFormatting>
  <conditionalFormatting sqref="AA394:AA395">
    <cfRule type="expression" dxfId="1230" priority="466">
      <formula>$AA$384="☑"</formula>
    </cfRule>
    <cfRule type="expression" dxfId="1229" priority="465">
      <formula>OR($AA$394="☑",$AA$395="☑")</formula>
    </cfRule>
  </conditionalFormatting>
  <conditionalFormatting sqref="AA410:AA411">
    <cfRule type="expression" dxfId="1228" priority="447">
      <formula>$AA$401="☑"</formula>
    </cfRule>
    <cfRule type="expression" dxfId="1227" priority="446">
      <formula>OR($AA$410="☑",$AA$411="☑")</formula>
    </cfRule>
  </conditionalFormatting>
  <conditionalFormatting sqref="AA413:AA414">
    <cfRule type="expression" dxfId="1226" priority="444">
      <formula>OR($AA$413="☑",$AA$414="☑")</formula>
    </cfRule>
    <cfRule type="expression" dxfId="1225" priority="445">
      <formula>$AA$403="☑"</formula>
    </cfRule>
  </conditionalFormatting>
  <conditionalFormatting sqref="AA429:AA430">
    <cfRule type="expression" dxfId="1224" priority="427">
      <formula>$AA$422="☑"</formula>
    </cfRule>
    <cfRule type="expression" dxfId="1223" priority="426">
      <formula>OR($AA$429="☑",$AA$430="☑")</formula>
    </cfRule>
  </conditionalFormatting>
  <conditionalFormatting sqref="AA432:AA433">
    <cfRule type="expression" dxfId="1222" priority="423">
      <formula>OR($AA$432="☑",$AA$433="☑")</formula>
    </cfRule>
    <cfRule type="expression" dxfId="1221" priority="425">
      <formula>$AA$422="☑"</formula>
    </cfRule>
  </conditionalFormatting>
  <conditionalFormatting sqref="AA446:AA447">
    <cfRule type="expression" dxfId="1220" priority="390">
      <formula>OR($AA$446="☑",$AA$447="☑")</formula>
    </cfRule>
    <cfRule type="expression" dxfId="1219" priority="391">
      <formula>$AA$441="☑"</formula>
    </cfRule>
  </conditionalFormatting>
  <conditionalFormatting sqref="AA449:AA450">
    <cfRule type="expression" dxfId="1218" priority="386">
      <formula>OR($AA$449="☑",$AA$450="☑")</formula>
    </cfRule>
    <cfRule type="expression" dxfId="1217" priority="387">
      <formula>$AA$441="☑"</formula>
    </cfRule>
  </conditionalFormatting>
  <conditionalFormatting sqref="AA465:AA466">
    <cfRule type="expression" dxfId="1216" priority="365">
      <formula>OR($AA$465="☑",$AA$466="☑")</formula>
    </cfRule>
    <cfRule type="expression" dxfId="1215" priority="366">
      <formula>$AA$458="☑"</formula>
    </cfRule>
  </conditionalFormatting>
  <conditionalFormatting sqref="AA468:AA469">
    <cfRule type="expression" dxfId="1214" priority="364">
      <formula>$AA$458="☑"</formula>
    </cfRule>
    <cfRule type="expression" dxfId="1213" priority="363">
      <formula>OR($AA$468="☑",$AA$469="☑")</formula>
    </cfRule>
  </conditionalFormatting>
  <conditionalFormatting sqref="AA482:AA483">
    <cfRule type="expression" dxfId="1212" priority="339">
      <formula>$AA$477="☑"</formula>
    </cfRule>
    <cfRule type="expression" dxfId="1211" priority="338">
      <formula>OR($AA$482="☑",$AA$483="☑")</formula>
    </cfRule>
  </conditionalFormatting>
  <conditionalFormatting sqref="AA485:AA486">
    <cfRule type="expression" dxfId="1210" priority="337">
      <formula>$AA$477="☑"</formula>
    </cfRule>
    <cfRule type="expression" dxfId="1209" priority="336">
      <formula>OR($AA$485="☑",$AA$486="☑")</formula>
    </cfRule>
  </conditionalFormatting>
  <conditionalFormatting sqref="AA501:AA502">
    <cfRule type="expression" dxfId="1208" priority="315">
      <formula>OR($AA$501="☑",$AA$502="☑")</formula>
    </cfRule>
    <cfRule type="expression" dxfId="1207" priority="316">
      <formula>$AA$494="☑"</formula>
    </cfRule>
  </conditionalFormatting>
  <conditionalFormatting sqref="AA504:AA505">
    <cfRule type="expression" dxfId="1206" priority="313">
      <formula>OR($AA$504="☑",$AA$505="☑")</formula>
    </cfRule>
    <cfRule type="expression" dxfId="1205" priority="314">
      <formula>$AA$494="☑"</formula>
    </cfRule>
  </conditionalFormatting>
  <conditionalFormatting sqref="AA518:AA519">
    <cfRule type="expression" dxfId="1204" priority="292">
      <formula>$AA$513="☑"</formula>
    </cfRule>
    <cfRule type="expression" dxfId="1203" priority="291">
      <formula>OR($AA$518="☑",$AA$519="☑")</formula>
    </cfRule>
  </conditionalFormatting>
  <conditionalFormatting sqref="AA521:AA522">
    <cfRule type="expression" dxfId="1202" priority="290">
      <formula>$AA$513="☑"</formula>
    </cfRule>
    <cfRule type="expression" dxfId="1201" priority="289">
      <formula>OR($AA$521="☑",$AA$522="☑")</formula>
    </cfRule>
  </conditionalFormatting>
  <conditionalFormatting sqref="AA141:AB141">
    <cfRule type="expression" dxfId="1200" priority="4659">
      <formula>$J141="☑"</formula>
    </cfRule>
  </conditionalFormatting>
  <conditionalFormatting sqref="AA25:AC25">
    <cfRule type="expression" dxfId="1199" priority="3072" stopIfTrue="1">
      <formula>$J$54="☑"</formula>
    </cfRule>
  </conditionalFormatting>
  <conditionalFormatting sqref="AA101:AC101">
    <cfRule type="expression" dxfId="1198" priority="2963" stopIfTrue="1">
      <formula>$J$54="☑"</formula>
    </cfRule>
  </conditionalFormatting>
  <conditionalFormatting sqref="AA128:AD128">
    <cfRule type="expression" dxfId="1197" priority="4669">
      <formula>$J128="☑"</formula>
    </cfRule>
  </conditionalFormatting>
  <conditionalFormatting sqref="AA128:AF128">
    <cfRule type="expression" dxfId="1196" priority="4668" stopIfTrue="1">
      <formula>$J$132="☑"</formula>
    </cfRule>
  </conditionalFormatting>
  <conditionalFormatting sqref="AA350:AG350">
    <cfRule type="expression" dxfId="1195" priority="3024" stopIfTrue="1">
      <formula>$AA$331="☑"</formula>
    </cfRule>
  </conditionalFormatting>
  <conditionalFormatting sqref="AA54:AH70">
    <cfRule type="expression" dxfId="1194" priority="729" stopIfTrue="1">
      <formula>$AA$53="☑"</formula>
    </cfRule>
  </conditionalFormatting>
  <conditionalFormatting sqref="AA55:AH70">
    <cfRule type="expression" dxfId="1193" priority="730" stopIfTrue="1">
      <formula>$AA$54="☑"</formula>
    </cfRule>
  </conditionalFormatting>
  <conditionalFormatting sqref="AA57:AH70">
    <cfRule type="expression" dxfId="1192" priority="731" stopIfTrue="1">
      <formula>$AA$56="□"</formula>
    </cfRule>
  </conditionalFormatting>
  <conditionalFormatting sqref="AA75:AH95">
    <cfRule type="expression" dxfId="1191" priority="753" stopIfTrue="1">
      <formula>$AA$74="☑"</formula>
    </cfRule>
  </conditionalFormatting>
  <conditionalFormatting sqref="AA76:AH95">
    <cfRule type="expression" dxfId="1190" priority="754" stopIfTrue="1">
      <formula>$AA$75="☑"</formula>
    </cfRule>
  </conditionalFormatting>
  <conditionalFormatting sqref="AA89:AH95">
    <cfRule type="expression" dxfId="1189" priority="755" stopIfTrue="1">
      <formula>AND($AA$77="□",$AA$82="□")</formula>
    </cfRule>
  </conditionalFormatting>
  <conditionalFormatting sqref="AA117:AH127">
    <cfRule type="expression" dxfId="1188" priority="719" stopIfTrue="1">
      <formula>$AA$116="☑"</formula>
    </cfRule>
  </conditionalFormatting>
  <conditionalFormatting sqref="AA118:AH127">
    <cfRule type="expression" dxfId="1187" priority="720" stopIfTrue="1">
      <formula>$AA$117="☑"</formula>
    </cfRule>
  </conditionalFormatting>
  <conditionalFormatting sqref="AA124:AH127">
    <cfRule type="expression" dxfId="1186" priority="743" stopIfTrue="1">
      <formula>AND($AA$119="□")</formula>
    </cfRule>
  </conditionalFormatting>
  <conditionalFormatting sqref="AA132:AH140">
    <cfRule type="expression" dxfId="1185" priority="711" stopIfTrue="1">
      <formula>$AA$131="☑"</formula>
    </cfRule>
  </conditionalFormatting>
  <conditionalFormatting sqref="AA133:AH140">
    <cfRule type="expression" dxfId="1184" priority="712" stopIfTrue="1">
      <formula>$AA$132="☑"</formula>
    </cfRule>
  </conditionalFormatting>
  <conditionalFormatting sqref="AA137:AH140">
    <cfRule type="expression" dxfId="1183" priority="713" stopIfTrue="1">
      <formula>$AA$134="□"</formula>
    </cfRule>
  </conditionalFormatting>
  <conditionalFormatting sqref="AA145:AH158">
    <cfRule type="expression" dxfId="1182" priority="698" stopIfTrue="1">
      <formula>$AA$144="☑"</formula>
    </cfRule>
  </conditionalFormatting>
  <conditionalFormatting sqref="AA146:AH158">
    <cfRule type="expression" dxfId="1181" priority="699" stopIfTrue="1">
      <formula>$AA$145="☑"</formula>
    </cfRule>
  </conditionalFormatting>
  <conditionalFormatting sqref="AA155:AH158">
    <cfRule type="expression" dxfId="1180" priority="704" stopIfTrue="1">
      <formula>OR($AA$147="□",$AA$153="□")</formula>
    </cfRule>
  </conditionalFormatting>
  <conditionalFormatting sqref="AA163:AH181">
    <cfRule type="expression" dxfId="1179" priority="687" stopIfTrue="1">
      <formula>$AA$162="☑"</formula>
    </cfRule>
  </conditionalFormatting>
  <conditionalFormatting sqref="AA164:AH181">
    <cfRule type="expression" dxfId="1178" priority="842" stopIfTrue="1">
      <formula>$AA$163="☑"</formula>
    </cfRule>
  </conditionalFormatting>
  <conditionalFormatting sqref="AA172:AH181">
    <cfRule type="expression" dxfId="1177" priority="843" stopIfTrue="1">
      <formula>$AA$165="□"</formula>
    </cfRule>
  </conditionalFormatting>
  <conditionalFormatting sqref="AA186:AH197">
    <cfRule type="expression" dxfId="1176" priority="137" stopIfTrue="1">
      <formula>$AA$185="☑"</formula>
    </cfRule>
  </conditionalFormatting>
  <conditionalFormatting sqref="AA187:AH197">
    <cfRule type="expression" dxfId="1175" priority="138" stopIfTrue="1">
      <formula>$AA$186="☑"</formula>
    </cfRule>
  </conditionalFormatting>
  <conditionalFormatting sqref="AA189:AH197">
    <cfRule type="expression" dxfId="1174" priority="678" stopIfTrue="1">
      <formula>$AA$188="□"</formula>
    </cfRule>
  </conditionalFormatting>
  <conditionalFormatting sqref="AA202:AH216">
    <cfRule type="expression" dxfId="1173" priority="131" stopIfTrue="1">
      <formula>$AA$201="☑"</formula>
    </cfRule>
  </conditionalFormatting>
  <conditionalFormatting sqref="AA203:AH216">
    <cfRule type="expression" dxfId="1172" priority="662" stopIfTrue="1">
      <formula>$AA$202="☑"</formula>
    </cfRule>
  </conditionalFormatting>
  <conditionalFormatting sqref="AA221:AH236">
    <cfRule type="expression" dxfId="1171" priority="133" stopIfTrue="1">
      <formula>$AA$220="☑"</formula>
    </cfRule>
  </conditionalFormatting>
  <conditionalFormatting sqref="AA222:AH236">
    <cfRule type="expression" dxfId="1170" priority="648" stopIfTrue="1">
      <formula>$AA$221="☑"</formula>
    </cfRule>
  </conditionalFormatting>
  <conditionalFormatting sqref="AA230:AH236">
    <cfRule type="expression" dxfId="1169" priority="649" stopIfTrue="1">
      <formula>AND($AA$223="□",$AA$224="□",$AA$229="□")</formula>
    </cfRule>
  </conditionalFormatting>
  <conditionalFormatting sqref="AA248:AH287">
    <cfRule type="expression" dxfId="1168" priority="124">
      <formula>$D$244="□"</formula>
    </cfRule>
  </conditionalFormatting>
  <conditionalFormatting sqref="AA249:AH261 AA262:AB262 AD262:AH262 AA263:AH264">
    <cfRule type="expression" dxfId="1167" priority="615" stopIfTrue="1">
      <formula>$AA$248="☑"</formula>
    </cfRule>
  </conditionalFormatting>
  <conditionalFormatting sqref="AA250:AH261 AA262:AB262 AD262:AH262 AA263:AH264">
    <cfRule type="expression" dxfId="1166" priority="616" stopIfTrue="1">
      <formula>$AA$249="☑"</formula>
    </cfRule>
  </conditionalFormatting>
  <conditionalFormatting sqref="AA258:AH261 AA262:AB262 AD262:AH262 AA263:AH264">
    <cfRule type="expression" dxfId="1165" priority="627" stopIfTrue="1">
      <formula>$AA$251="□"</formula>
    </cfRule>
  </conditionalFormatting>
  <conditionalFormatting sqref="AA269:AH284">
    <cfRule type="expression" dxfId="1164" priority="601" stopIfTrue="1">
      <formula>$AA$268="☑"</formula>
    </cfRule>
  </conditionalFormatting>
  <conditionalFormatting sqref="AA270:AH284">
    <cfRule type="expression" dxfId="1163" priority="602" stopIfTrue="1">
      <formula>$AA$269="☑"</formula>
    </cfRule>
  </conditionalFormatting>
  <conditionalFormatting sqref="AA278:AH284">
    <cfRule type="expression" dxfId="1162" priority="603" stopIfTrue="1">
      <formula>$AA$271="□"</formula>
    </cfRule>
  </conditionalFormatting>
  <conditionalFormatting sqref="AA288:AH330">
    <cfRule type="expression" dxfId="1161" priority="123" stopIfTrue="1">
      <formula>$G$244="□"</formula>
    </cfRule>
  </conditionalFormatting>
  <conditionalFormatting sqref="AA289:AH307">
    <cfRule type="expression" dxfId="1160" priority="571" stopIfTrue="1">
      <formula>$AA$288="☑"</formula>
    </cfRule>
  </conditionalFormatting>
  <conditionalFormatting sqref="AA290:AH307">
    <cfRule type="expression" dxfId="1159" priority="573" stopIfTrue="1">
      <formula>$AA$289="☑"</formula>
    </cfRule>
  </conditionalFormatting>
  <conditionalFormatting sqref="AA301:AH307">
    <cfRule type="expression" dxfId="1158" priority="575" stopIfTrue="1">
      <formula>AND($AA$291="□",$AA$296="□")</formula>
    </cfRule>
  </conditionalFormatting>
  <conditionalFormatting sqref="AA312:AH327">
    <cfRule type="expression" dxfId="1157" priority="542" stopIfTrue="1">
      <formula>$AA$311="☑"</formula>
    </cfRule>
  </conditionalFormatting>
  <conditionalFormatting sqref="AA313:AH327">
    <cfRule type="expression" dxfId="1156" priority="543" stopIfTrue="1">
      <formula>$AA$312="☑"</formula>
    </cfRule>
  </conditionalFormatting>
  <conditionalFormatting sqref="AA321:AH327">
    <cfRule type="expression" dxfId="1155" priority="544" stopIfTrue="1">
      <formula>$AA$314="□"</formula>
    </cfRule>
  </conditionalFormatting>
  <conditionalFormatting sqref="AA331:AH380">
    <cfRule type="expression" dxfId="1154" priority="122" stopIfTrue="1">
      <formula>$K$244="□"</formula>
    </cfRule>
  </conditionalFormatting>
  <conditionalFormatting sqref="AA332:AH349">
    <cfRule type="expression" dxfId="1153" priority="520" stopIfTrue="1">
      <formula>$AA$331="☑"</formula>
    </cfRule>
  </conditionalFormatting>
  <conditionalFormatting sqref="AA333:AH349">
    <cfRule type="expression" dxfId="1152" priority="521" stopIfTrue="1">
      <formula>$AA$332="☑"</formula>
    </cfRule>
  </conditionalFormatting>
  <conditionalFormatting sqref="AA343:AH349">
    <cfRule type="expression" dxfId="1151" priority="522" stopIfTrue="1">
      <formula>AND($AA$334="□",$AA$342="□")</formula>
    </cfRule>
  </conditionalFormatting>
  <conditionalFormatting sqref="AA354:AH377">
    <cfRule type="expression" dxfId="1150" priority="487" stopIfTrue="1">
      <formula>$AA$353="☑"</formula>
    </cfRule>
  </conditionalFormatting>
  <conditionalFormatting sqref="AA355:AH377">
    <cfRule type="expression" dxfId="1149" priority="488" stopIfTrue="1">
      <formula>$AA$354="☑"</formula>
    </cfRule>
  </conditionalFormatting>
  <conditionalFormatting sqref="AA366:AH377">
    <cfRule type="expression" dxfId="1148" priority="489" stopIfTrue="1">
      <formula>AND($AA$356="□",$AA$361="□")</formula>
    </cfRule>
  </conditionalFormatting>
  <conditionalFormatting sqref="AA381:AH418">
    <cfRule type="expression" dxfId="1147" priority="121" stopIfTrue="1">
      <formula>$M$244="□"</formula>
    </cfRule>
  </conditionalFormatting>
  <conditionalFormatting sqref="AA382:AH396">
    <cfRule type="expression" dxfId="1146" priority="246" stopIfTrue="1">
      <formula>$AA$381="☑"</formula>
    </cfRule>
  </conditionalFormatting>
  <conditionalFormatting sqref="AA383:AH396">
    <cfRule type="expression" dxfId="1145" priority="248" stopIfTrue="1">
      <formula>$AA$382="☑"</formula>
    </cfRule>
  </conditionalFormatting>
  <conditionalFormatting sqref="AA390:AH396">
    <cfRule type="expression" dxfId="1144" priority="273" stopIfTrue="1">
      <formula>$AA$384="□"</formula>
    </cfRule>
  </conditionalFormatting>
  <conditionalFormatting sqref="AA401:AH415">
    <cfRule type="expression" dxfId="1143" priority="240" stopIfTrue="1">
      <formula>$AA$400="☑"</formula>
    </cfRule>
  </conditionalFormatting>
  <conditionalFormatting sqref="AA402:AH415">
    <cfRule type="expression" dxfId="1142" priority="243" stopIfTrue="1">
      <formula>$AA$401="☑"</formula>
    </cfRule>
  </conditionalFormatting>
  <conditionalFormatting sqref="AA409:AH415">
    <cfRule type="expression" dxfId="1141" priority="270" stopIfTrue="1">
      <formula>$AA$403="□"</formula>
    </cfRule>
  </conditionalFormatting>
  <conditionalFormatting sqref="AA419:AH454">
    <cfRule type="expression" dxfId="1140" priority="120" stopIfTrue="1">
      <formula>$D$246="□"</formula>
    </cfRule>
  </conditionalFormatting>
  <conditionalFormatting sqref="AA420:AH434">
    <cfRule type="expression" dxfId="1139" priority="235" stopIfTrue="1">
      <formula>$AA$419="☑"</formula>
    </cfRule>
  </conditionalFormatting>
  <conditionalFormatting sqref="AA421:AH434">
    <cfRule type="expression" dxfId="1138" priority="238" stopIfTrue="1">
      <formula>$AA$420="☑"</formula>
    </cfRule>
  </conditionalFormatting>
  <conditionalFormatting sqref="AA428:AH434">
    <cfRule type="expression" dxfId="1137" priority="267" stopIfTrue="1">
      <formula>$AA$422="□"</formula>
    </cfRule>
  </conditionalFormatting>
  <conditionalFormatting sqref="AA439:AH451">
    <cfRule type="expression" dxfId="1136" priority="230" stopIfTrue="1">
      <formula>$AA$438="☑"</formula>
    </cfRule>
  </conditionalFormatting>
  <conditionalFormatting sqref="AA440:AH451">
    <cfRule type="expression" dxfId="1135" priority="233" stopIfTrue="1">
      <formula>$AA$439="☑"</formula>
    </cfRule>
  </conditionalFormatting>
  <conditionalFormatting sqref="AA445:AH451">
    <cfRule type="expression" dxfId="1134" priority="264" stopIfTrue="1">
      <formula>$AA$441="□"</formula>
    </cfRule>
  </conditionalFormatting>
  <conditionalFormatting sqref="AA455:AH490">
    <cfRule type="expression" dxfId="1133" priority="119" stopIfTrue="1">
      <formula>$G$246="□"</formula>
    </cfRule>
  </conditionalFormatting>
  <conditionalFormatting sqref="AA456:AH470">
    <cfRule type="expression" dxfId="1132" priority="227" stopIfTrue="1">
      <formula>$AA$455="☑"</formula>
    </cfRule>
  </conditionalFormatting>
  <conditionalFormatting sqref="AA457:AH470">
    <cfRule type="expression" dxfId="1131" priority="228" stopIfTrue="1">
      <formula>$AA$456="☑"</formula>
    </cfRule>
  </conditionalFormatting>
  <conditionalFormatting sqref="AA464:AH470">
    <cfRule type="expression" dxfId="1130" priority="261" stopIfTrue="1">
      <formula>$AA$458="□"</formula>
    </cfRule>
  </conditionalFormatting>
  <conditionalFormatting sqref="AA475:AH487">
    <cfRule type="expression" dxfId="1129" priority="222" stopIfTrue="1">
      <formula>$AA$474="☑"</formula>
    </cfRule>
  </conditionalFormatting>
  <conditionalFormatting sqref="AA476:AH487">
    <cfRule type="expression" dxfId="1128" priority="223" stopIfTrue="1">
      <formula>$AA$475="☑"</formula>
    </cfRule>
  </conditionalFormatting>
  <conditionalFormatting sqref="AA481:AH487">
    <cfRule type="expression" dxfId="1127" priority="258">
      <formula>$AA$477="□"</formula>
    </cfRule>
  </conditionalFormatting>
  <conditionalFormatting sqref="AA491:AH526">
    <cfRule type="expression" dxfId="1126" priority="118" stopIfTrue="1">
      <formula>$K$246="□"</formula>
    </cfRule>
  </conditionalFormatting>
  <conditionalFormatting sqref="AA492:AH506">
    <cfRule type="expression" dxfId="1125" priority="217" stopIfTrue="1">
      <formula>$AA$491="☑"</formula>
    </cfRule>
  </conditionalFormatting>
  <conditionalFormatting sqref="AA493:AH506">
    <cfRule type="expression" dxfId="1124" priority="218" stopIfTrue="1">
      <formula>$AA$492="☑"</formula>
    </cfRule>
  </conditionalFormatting>
  <conditionalFormatting sqref="AA500:AH506">
    <cfRule type="expression" dxfId="1123" priority="254" stopIfTrue="1">
      <formula>$AA$494="□"</formula>
    </cfRule>
  </conditionalFormatting>
  <conditionalFormatting sqref="AA511:AH523">
    <cfRule type="expression" dxfId="1122" priority="212" stopIfTrue="1">
      <formula>$AA$510="☑"</formula>
    </cfRule>
  </conditionalFormatting>
  <conditionalFormatting sqref="AA512:AH523">
    <cfRule type="expression" dxfId="1121" priority="213" stopIfTrue="1">
      <formula>$AA$511="☑"</formula>
    </cfRule>
  </conditionalFormatting>
  <conditionalFormatting sqref="AA517:AH523">
    <cfRule type="expression" dxfId="1120" priority="252" stopIfTrue="1">
      <formula>$AA$513="□"</formula>
    </cfRule>
  </conditionalFormatting>
  <conditionalFormatting sqref="AB23">
    <cfRule type="expression" dxfId="1119" priority="2969">
      <formula>$AA$39="☑"</formula>
    </cfRule>
  </conditionalFormatting>
  <conditionalFormatting sqref="AB39">
    <cfRule type="expression" dxfId="1118" priority="2317">
      <formula>$AA$39="☑"</formula>
    </cfRule>
  </conditionalFormatting>
  <conditionalFormatting sqref="AB53">
    <cfRule type="expression" dxfId="1117" priority="4574">
      <formula>$AA$53="☑"</formula>
    </cfRule>
  </conditionalFormatting>
  <conditionalFormatting sqref="AB54">
    <cfRule type="expression" dxfId="1116" priority="4772">
      <formula>$AA54="☑"</formula>
    </cfRule>
  </conditionalFormatting>
  <conditionalFormatting sqref="AB56">
    <cfRule type="expression" dxfId="1115" priority="4906">
      <formula>$AA$56="☑"</formula>
    </cfRule>
  </conditionalFormatting>
  <conditionalFormatting sqref="AB57">
    <cfRule type="expression" dxfId="1114" priority="4905">
      <formula>$AA$57="☑"</formula>
    </cfRule>
  </conditionalFormatting>
  <conditionalFormatting sqref="AB65">
    <cfRule type="expression" dxfId="1113" priority="4909">
      <formula>$AA$65="☑"</formula>
    </cfRule>
  </conditionalFormatting>
  <conditionalFormatting sqref="AB66">
    <cfRule type="expression" dxfId="1112" priority="4935">
      <formula>$AA66="☑"</formula>
    </cfRule>
  </conditionalFormatting>
  <conditionalFormatting sqref="AB74">
    <cfRule type="expression" dxfId="1111" priority="4575">
      <formula>$AA$74="☑"</formula>
    </cfRule>
  </conditionalFormatting>
  <conditionalFormatting sqref="AB75">
    <cfRule type="expression" dxfId="1110" priority="4788">
      <formula>$AA75="☑"</formula>
    </cfRule>
  </conditionalFormatting>
  <conditionalFormatting sqref="AB77">
    <cfRule type="expression" dxfId="1109" priority="4787">
      <formula>$AA$77="☑"</formula>
    </cfRule>
  </conditionalFormatting>
  <conditionalFormatting sqref="AB82">
    <cfRule type="expression" dxfId="1108" priority="4779">
      <formula>$AA$82="☑"</formula>
    </cfRule>
  </conditionalFormatting>
  <conditionalFormatting sqref="AB90">
    <cfRule type="expression" dxfId="1107" priority="4885">
      <formula>$AA$90="☑"</formula>
    </cfRule>
  </conditionalFormatting>
  <conditionalFormatting sqref="AB91">
    <cfRule type="expression" dxfId="1106" priority="4886">
      <formula>$AA91="☑"</formula>
    </cfRule>
  </conditionalFormatting>
  <conditionalFormatting sqref="AB93">
    <cfRule type="expression" dxfId="1105" priority="4887">
      <formula>$AA93="☑"</formula>
    </cfRule>
  </conditionalFormatting>
  <conditionalFormatting sqref="AB94">
    <cfRule type="expression" dxfId="1104" priority="4875">
      <formula>$AA$94="☑"</formula>
    </cfRule>
  </conditionalFormatting>
  <conditionalFormatting sqref="AB99">
    <cfRule type="expression" dxfId="1103" priority="2316">
      <formula>$AA$39="☑"</formula>
    </cfRule>
  </conditionalFormatting>
  <conditionalFormatting sqref="AB116">
    <cfRule type="expression" dxfId="1102" priority="4573">
      <formula>$AA$116="☑"</formula>
    </cfRule>
  </conditionalFormatting>
  <conditionalFormatting sqref="AB117">
    <cfRule type="expression" dxfId="1101" priority="4873">
      <formula>$AA117="☑"</formula>
    </cfRule>
  </conditionalFormatting>
  <conditionalFormatting sqref="AB119">
    <cfRule type="expression" dxfId="1100" priority="4933">
      <formula>$AA$119="☑"</formula>
    </cfRule>
  </conditionalFormatting>
  <conditionalFormatting sqref="AB125">
    <cfRule type="expression" dxfId="1099" priority="4942">
      <formula>$AA$125="☑"</formula>
    </cfRule>
  </conditionalFormatting>
  <conditionalFormatting sqref="AB131">
    <cfRule type="expression" dxfId="1098" priority="4618">
      <formula>$AA$131="☑"</formula>
    </cfRule>
  </conditionalFormatting>
  <conditionalFormatting sqref="AB132">
    <cfRule type="expression" dxfId="1097" priority="4658">
      <formula>$AA132="☑"</formula>
    </cfRule>
  </conditionalFormatting>
  <conditionalFormatting sqref="AB134">
    <cfRule type="expression" dxfId="1096" priority="4650">
      <formula>$AA$134="☑"</formula>
    </cfRule>
  </conditionalFormatting>
  <conditionalFormatting sqref="AB138">
    <cfRule type="expression" dxfId="1095" priority="830">
      <formula>$AA$138="☑"</formula>
    </cfRule>
  </conditionalFormatting>
  <conditionalFormatting sqref="AB139">
    <cfRule type="expression" dxfId="1094" priority="3201">
      <formula>$AA$139="☑"</formula>
    </cfRule>
  </conditionalFormatting>
  <conditionalFormatting sqref="AB144">
    <cfRule type="expression" dxfId="1093" priority="4617">
      <formula>$AA$144="☑"</formula>
    </cfRule>
  </conditionalFormatting>
  <conditionalFormatting sqref="AB145">
    <cfRule type="expression" dxfId="1092" priority="4635">
      <formula>$AA145="☑"</formula>
    </cfRule>
  </conditionalFormatting>
  <conditionalFormatting sqref="AB147">
    <cfRule type="expression" dxfId="1091" priority="4636">
      <formula>$AA$147="☑"</formula>
    </cfRule>
  </conditionalFormatting>
  <conditionalFormatting sqref="AB153">
    <cfRule type="expression" dxfId="1090" priority="3190">
      <formula>$AA$153="☑"</formula>
    </cfRule>
  </conditionalFormatting>
  <conditionalFormatting sqref="AB156:AB158">
    <cfRule type="expression" dxfId="1089" priority="4642">
      <formula>$AA156="☑"</formula>
    </cfRule>
  </conditionalFormatting>
  <conditionalFormatting sqref="AB162">
    <cfRule type="expression" dxfId="1088" priority="4616">
      <formula>$AA$162="☑"</formula>
    </cfRule>
  </conditionalFormatting>
  <conditionalFormatting sqref="AB163">
    <cfRule type="expression" dxfId="1087" priority="4854">
      <formula>$AA163="☑"</formula>
    </cfRule>
  </conditionalFormatting>
  <conditionalFormatting sqref="AB165">
    <cfRule type="expression" dxfId="1086" priority="4922">
      <formula>$AA$165="☑"</formula>
    </cfRule>
  </conditionalFormatting>
  <conditionalFormatting sqref="AB172">
    <cfRule type="expression" dxfId="1085" priority="4925">
      <formula>$AA$172="☑"</formula>
    </cfRule>
  </conditionalFormatting>
  <conditionalFormatting sqref="AB179:AB181">
    <cfRule type="expression" dxfId="1084" priority="5109">
      <formula>AA179="☑"</formula>
    </cfRule>
  </conditionalFormatting>
  <conditionalFormatting sqref="AB185">
    <cfRule type="expression" dxfId="1083" priority="4611">
      <formula>$AA$185="☑"</formula>
    </cfRule>
  </conditionalFormatting>
  <conditionalFormatting sqref="AB186">
    <cfRule type="expression" dxfId="1082" priority="4864">
      <formula>$V186="☑"</formula>
    </cfRule>
  </conditionalFormatting>
  <conditionalFormatting sqref="AB188">
    <cfRule type="expression" dxfId="1081" priority="4750">
      <formula>$AA$188="☑"</formula>
    </cfRule>
  </conditionalFormatting>
  <conditionalFormatting sqref="AB189">
    <cfRule type="expression" dxfId="1080" priority="4749">
      <formula>$AA$189="☑"</formula>
    </cfRule>
  </conditionalFormatting>
  <conditionalFormatting sqref="AB195">
    <cfRule type="expression" dxfId="1079" priority="5099">
      <formula>$AA$195="☑"</formula>
    </cfRule>
  </conditionalFormatting>
  <conditionalFormatting sqref="AB196">
    <cfRule type="expression" dxfId="1078" priority="4608">
      <formula>$AA$196="☑"</formula>
    </cfRule>
  </conditionalFormatting>
  <conditionalFormatting sqref="AB201">
    <cfRule type="expression" dxfId="1077" priority="7889">
      <formula>$AA$201="☑"</formula>
    </cfRule>
  </conditionalFormatting>
  <conditionalFormatting sqref="AB202">
    <cfRule type="expression" dxfId="1076" priority="646">
      <formula>$AA$202="☑"</formula>
    </cfRule>
  </conditionalFormatting>
  <conditionalFormatting sqref="AB204">
    <cfRule type="expression" dxfId="1075" priority="663">
      <formula>$AA$204="☑"</formula>
    </cfRule>
  </conditionalFormatting>
  <conditionalFormatting sqref="AB211">
    <cfRule type="expression" dxfId="1074" priority="849">
      <formula>$AA$211="☑"</formula>
    </cfRule>
  </conditionalFormatting>
  <conditionalFormatting sqref="AB214">
    <cfRule type="expression" dxfId="1073" priority="1413">
      <formula>$AA214="☑"</formula>
    </cfRule>
  </conditionalFormatting>
  <conditionalFormatting sqref="AB215">
    <cfRule type="expression" dxfId="1072" priority="7895">
      <formula>$AA$215="☑"</formula>
    </cfRule>
  </conditionalFormatting>
  <conditionalFormatting sqref="AB220">
    <cfRule type="expression" dxfId="1071" priority="846">
      <formula>$AA$220="☑"</formula>
    </cfRule>
  </conditionalFormatting>
  <conditionalFormatting sqref="AB221">
    <cfRule type="expression" dxfId="1070" priority="647">
      <formula>$AA$221="☑"</formula>
    </cfRule>
  </conditionalFormatting>
  <conditionalFormatting sqref="AB223">
    <cfRule type="expression" dxfId="1069" priority="773">
      <formula>$AA$223="☑"</formula>
    </cfRule>
  </conditionalFormatting>
  <conditionalFormatting sqref="AB224">
    <cfRule type="expression" dxfId="1068" priority="772">
      <formula>$AA$224="☑"</formula>
    </cfRule>
  </conditionalFormatting>
  <conditionalFormatting sqref="AB229">
    <cfRule type="expression" dxfId="1067" priority="770">
      <formula>$AA$229="☑"</formula>
    </cfRule>
  </conditionalFormatting>
  <conditionalFormatting sqref="AB231">
    <cfRule type="expression" dxfId="1066" priority="769">
      <formula>$AA$231="☑"</formula>
    </cfRule>
  </conditionalFormatting>
  <conditionalFormatting sqref="AB234">
    <cfRule type="expression" dxfId="1065" priority="7888">
      <formula>$AA$234="☑"</formula>
    </cfRule>
  </conditionalFormatting>
  <conditionalFormatting sqref="AB235">
    <cfRule type="expression" dxfId="1064" priority="1403">
      <formula>$AA235="☑"</formula>
    </cfRule>
  </conditionalFormatting>
  <conditionalFormatting sqref="AB248">
    <cfRule type="expression" dxfId="1063" priority="4604">
      <formula>$AA$248="☑"</formula>
    </cfRule>
  </conditionalFormatting>
  <conditionalFormatting sqref="AB249">
    <cfRule type="expression" dxfId="1062" priority="4863">
      <formula>$AA$249="☑"</formula>
    </cfRule>
  </conditionalFormatting>
  <conditionalFormatting sqref="AB251">
    <cfRule type="expression" dxfId="1061" priority="4956">
      <formula>$AA$251="☑"</formula>
    </cfRule>
  </conditionalFormatting>
  <conditionalFormatting sqref="AB259">
    <cfRule type="expression" dxfId="1060" priority="4924">
      <formula>$AA$259="☑"</formula>
    </cfRule>
  </conditionalFormatting>
  <conditionalFormatting sqref="AB260">
    <cfRule type="expression" dxfId="1059" priority="4923">
      <formula>$AA$260="☑"</formula>
    </cfRule>
  </conditionalFormatting>
  <conditionalFormatting sqref="AB262:AB264">
    <cfRule type="expression" dxfId="1058" priority="5091">
      <formula>$AA262="☑"</formula>
    </cfRule>
  </conditionalFormatting>
  <conditionalFormatting sqref="AB268">
    <cfRule type="expression" dxfId="1057" priority="4603">
      <formula>$AA$268="☑"</formula>
    </cfRule>
  </conditionalFormatting>
  <conditionalFormatting sqref="AB269">
    <cfRule type="expression" dxfId="1056" priority="4862">
      <formula>$AA$269="☑"</formula>
    </cfRule>
  </conditionalFormatting>
  <conditionalFormatting sqref="AB271">
    <cfRule type="expression" dxfId="1055" priority="4964">
      <formula>$AA$271="☑"</formula>
    </cfRule>
  </conditionalFormatting>
  <conditionalFormatting sqref="AB279">
    <cfRule type="expression" dxfId="1054" priority="4957">
      <formula>$AA$279="☑"</formula>
    </cfRule>
  </conditionalFormatting>
  <conditionalFormatting sqref="AB280">
    <cfRule type="expression" dxfId="1053" priority="5088">
      <formula>$AA280="☑"</formula>
    </cfRule>
  </conditionalFormatting>
  <conditionalFormatting sqref="AB282">
    <cfRule type="expression" dxfId="1052" priority="4703">
      <formula>$AA$282="☑"</formula>
    </cfRule>
  </conditionalFormatting>
  <conditionalFormatting sqref="AB283">
    <cfRule type="expression" dxfId="1051" priority="5082">
      <formula>$AA283="☑"</formula>
    </cfRule>
  </conditionalFormatting>
  <conditionalFormatting sqref="AB284">
    <cfRule type="expression" dxfId="1050" priority="4602">
      <formula>$AA$284="☑"</formula>
    </cfRule>
  </conditionalFormatting>
  <conditionalFormatting sqref="AB288">
    <cfRule type="expression" dxfId="1049" priority="4600">
      <formula>$AA$288="☑"</formula>
    </cfRule>
  </conditionalFormatting>
  <conditionalFormatting sqref="AB289">
    <cfRule type="expression" dxfId="1048" priority="4861">
      <formula>$AA289="☑"</formula>
    </cfRule>
  </conditionalFormatting>
  <conditionalFormatting sqref="AB291">
    <cfRule type="expression" dxfId="1047" priority="4979">
      <formula>$AA$291="☑"</formula>
    </cfRule>
  </conditionalFormatting>
  <conditionalFormatting sqref="AB296">
    <cfRule type="expression" dxfId="1046" priority="4978">
      <formula>$AA$296="☑"</formula>
    </cfRule>
  </conditionalFormatting>
  <conditionalFormatting sqref="AB302">
    <cfRule type="expression" dxfId="1045" priority="4974">
      <formula>$AA$302="☑"</formula>
    </cfRule>
  </conditionalFormatting>
  <conditionalFormatting sqref="AB303">
    <cfRule type="expression" dxfId="1044" priority="5079">
      <formula>$AA303="☑"</formula>
    </cfRule>
  </conditionalFormatting>
  <conditionalFormatting sqref="AB305">
    <cfRule type="expression" dxfId="1043" priority="4972">
      <formula>$AA$305="☑"</formula>
    </cfRule>
  </conditionalFormatting>
  <conditionalFormatting sqref="AB306">
    <cfRule type="expression" dxfId="1042" priority="4973">
      <formula>$AA$306="☑"</formula>
    </cfRule>
  </conditionalFormatting>
  <conditionalFormatting sqref="AB311">
    <cfRule type="expression" dxfId="1041" priority="4599">
      <formula>$AA$311="☑"</formula>
    </cfRule>
  </conditionalFormatting>
  <conditionalFormatting sqref="AB312">
    <cfRule type="expression" dxfId="1040" priority="4860">
      <formula>$AA312="☑"</formula>
    </cfRule>
  </conditionalFormatting>
  <conditionalFormatting sqref="AB314">
    <cfRule type="expression" dxfId="1039" priority="4692">
      <formula>$AA$314="☑"</formula>
    </cfRule>
  </conditionalFormatting>
  <conditionalFormatting sqref="AB322">
    <cfRule type="expression" dxfId="1038" priority="4982">
      <formula>$AA$322="☑"</formula>
    </cfRule>
  </conditionalFormatting>
  <conditionalFormatting sqref="AB325">
    <cfRule type="expression" dxfId="1037" priority="5064">
      <formula>$AA325="☑"</formula>
    </cfRule>
  </conditionalFormatting>
  <conditionalFormatting sqref="AB326">
    <cfRule type="expression" dxfId="1036" priority="4981">
      <formula>$AA$326="☑"</formula>
    </cfRule>
  </conditionalFormatting>
  <conditionalFormatting sqref="AB331">
    <cfRule type="expression" dxfId="1035" priority="4579">
      <formula>$AA$331="☑"</formula>
    </cfRule>
  </conditionalFormatting>
  <conditionalFormatting sqref="AB332">
    <cfRule type="expression" dxfId="1034" priority="4857">
      <formula>$AA332="☑"</formula>
    </cfRule>
  </conditionalFormatting>
  <conditionalFormatting sqref="AB334">
    <cfRule type="expression" dxfId="1033" priority="5032">
      <formula>$AA$334="☑"</formula>
    </cfRule>
  </conditionalFormatting>
  <conditionalFormatting sqref="AB342">
    <cfRule type="expression" dxfId="1032" priority="5026">
      <formula>$AA$342="☑"</formula>
    </cfRule>
  </conditionalFormatting>
  <conditionalFormatting sqref="AB344">
    <cfRule type="expression" dxfId="1031" priority="5033">
      <formula>$AA$344="☑"</formula>
    </cfRule>
  </conditionalFormatting>
  <conditionalFormatting sqref="AB347">
    <cfRule type="expression" dxfId="1030" priority="3111">
      <formula>$AA$347="☑"</formula>
    </cfRule>
  </conditionalFormatting>
  <conditionalFormatting sqref="AB348">
    <cfRule type="expression" dxfId="1029" priority="5036">
      <formula>$AA348="☑"</formula>
    </cfRule>
  </conditionalFormatting>
  <conditionalFormatting sqref="AB353">
    <cfRule type="expression" dxfId="1028" priority="4578">
      <formula>$AA$353="☑"</formula>
    </cfRule>
  </conditionalFormatting>
  <conditionalFormatting sqref="AB354">
    <cfRule type="expression" dxfId="1027" priority="4856">
      <formula>$AA$354="☑"</formula>
    </cfRule>
  </conditionalFormatting>
  <conditionalFormatting sqref="AB356">
    <cfRule type="expression" dxfId="1026" priority="5014">
      <formula>$AA$356="☑"</formula>
    </cfRule>
  </conditionalFormatting>
  <conditionalFormatting sqref="AB361">
    <cfRule type="expression" dxfId="1025" priority="4840">
      <formula>$AA$361="☑"</formula>
    </cfRule>
  </conditionalFormatting>
  <conditionalFormatting sqref="AB366">
    <cfRule type="expression" dxfId="1024" priority="5004">
      <formula>$AA$366="☑"</formula>
    </cfRule>
  </conditionalFormatting>
  <conditionalFormatting sqref="AB372">
    <cfRule type="expression" dxfId="1023" priority="5015">
      <formula>$AA$372="☑"</formula>
    </cfRule>
  </conditionalFormatting>
  <conditionalFormatting sqref="AB373">
    <cfRule type="expression" dxfId="1022" priority="5023">
      <formula>$AA373="☑"</formula>
    </cfRule>
  </conditionalFormatting>
  <conditionalFormatting sqref="AB375">
    <cfRule type="expression" dxfId="1021" priority="5017">
      <formula>$AA375="☑"</formula>
    </cfRule>
  </conditionalFormatting>
  <conditionalFormatting sqref="AB376">
    <cfRule type="expression" dxfId="1020" priority="4673">
      <formula>$AA$376="☑"</formula>
    </cfRule>
  </conditionalFormatting>
  <conditionalFormatting sqref="AB381">
    <cfRule type="expression" dxfId="1019" priority="1066">
      <formula>$AA$381="☑"</formula>
    </cfRule>
  </conditionalFormatting>
  <conditionalFormatting sqref="AB382">
    <cfRule type="expression" dxfId="1018" priority="1161">
      <formula>$AA$382="☑"</formula>
    </cfRule>
  </conditionalFormatting>
  <conditionalFormatting sqref="AB384">
    <cfRule type="expression" dxfId="1017" priority="1172">
      <formula>$AA$384="☑"</formula>
    </cfRule>
  </conditionalFormatting>
  <conditionalFormatting sqref="AB391">
    <cfRule type="expression" dxfId="1016" priority="1166">
      <formula>$AA$391="☑"</formula>
    </cfRule>
  </conditionalFormatting>
  <conditionalFormatting sqref="AB392">
    <cfRule type="expression" dxfId="1015" priority="1165">
      <formula>$AA$392="☑"</formula>
    </cfRule>
  </conditionalFormatting>
  <conditionalFormatting sqref="AB394">
    <cfRule type="expression" dxfId="1014" priority="1164">
      <formula>$AA$394="☑"</formula>
    </cfRule>
  </conditionalFormatting>
  <conditionalFormatting sqref="AB395">
    <cfRule type="expression" dxfId="1013" priority="1163">
      <formula>$AA$395="☑"</formula>
    </cfRule>
  </conditionalFormatting>
  <conditionalFormatting sqref="AB401">
    <cfRule type="expression" dxfId="1012" priority="1121">
      <formula>$AA$401="☑"</formula>
    </cfRule>
  </conditionalFormatting>
  <conditionalFormatting sqref="AB403">
    <cfRule type="expression" dxfId="1011" priority="1147">
      <formula>$AA$403="☑"</formula>
    </cfRule>
  </conditionalFormatting>
  <conditionalFormatting sqref="AB410">
    <cfRule type="expression" dxfId="1010" priority="1158">
      <formula>$AA$410="☑"</formula>
    </cfRule>
  </conditionalFormatting>
  <conditionalFormatting sqref="AB411">
    <cfRule type="expression" dxfId="1009" priority="1157">
      <formula>$AA$411="☑"</formula>
    </cfRule>
  </conditionalFormatting>
  <conditionalFormatting sqref="AB413">
    <cfRule type="expression" dxfId="1008" priority="1156">
      <formula>$AA$413="☑"</formula>
    </cfRule>
  </conditionalFormatting>
  <conditionalFormatting sqref="AB414">
    <cfRule type="expression" dxfId="1007" priority="1155">
      <formula>$AA$414="☑"</formula>
    </cfRule>
  </conditionalFormatting>
  <conditionalFormatting sqref="AB420">
    <cfRule type="expression" dxfId="1006" priority="1146">
      <formula>$AA$420="☑"</formula>
    </cfRule>
  </conditionalFormatting>
  <conditionalFormatting sqref="AB422">
    <cfRule type="expression" dxfId="1005" priority="1145">
      <formula>$AA$422="☑"</formula>
    </cfRule>
  </conditionalFormatting>
  <conditionalFormatting sqref="AB429">
    <cfRule type="expression" dxfId="1004" priority="1139">
      <formula>$AA$429="☑"</formula>
    </cfRule>
  </conditionalFormatting>
  <conditionalFormatting sqref="AB430">
    <cfRule type="expression" dxfId="1003" priority="1138">
      <formula>$AA$430="☑"</formula>
    </cfRule>
  </conditionalFormatting>
  <conditionalFormatting sqref="AB432">
    <cfRule type="expression" dxfId="1002" priority="1137">
      <formula>$AA$432="☑"</formula>
    </cfRule>
  </conditionalFormatting>
  <conditionalFormatting sqref="AB433">
    <cfRule type="expression" dxfId="1001" priority="1136">
      <formula>$AA$433="☑"</formula>
    </cfRule>
  </conditionalFormatting>
  <conditionalFormatting sqref="AB439">
    <cfRule type="expression" dxfId="1000" priority="1128">
      <formula>$AA$439="☑"</formula>
    </cfRule>
  </conditionalFormatting>
  <conditionalFormatting sqref="AB441">
    <cfRule type="expression" dxfId="999" priority="1127">
      <formula>$AA$441="☑"</formula>
    </cfRule>
  </conditionalFormatting>
  <conditionalFormatting sqref="AB446">
    <cfRule type="expression" dxfId="998" priority="1126">
      <formula>$AA$446="☑"</formula>
    </cfRule>
  </conditionalFormatting>
  <conditionalFormatting sqref="AB447">
    <cfRule type="expression" dxfId="997" priority="1125">
      <formula>$AA$447="☑"</formula>
    </cfRule>
  </conditionalFormatting>
  <conditionalFormatting sqref="AB449">
    <cfRule type="expression" dxfId="996" priority="1130">
      <formula>$AA$449="☑"</formula>
    </cfRule>
  </conditionalFormatting>
  <conditionalFormatting sqref="AB450">
    <cfRule type="expression" dxfId="995" priority="1129">
      <formula>$AA$450="☑"</formula>
    </cfRule>
  </conditionalFormatting>
  <conditionalFormatting sqref="AB455">
    <cfRule type="expression" dxfId="994" priority="1123">
      <formula>$AA$455="☑"</formula>
    </cfRule>
  </conditionalFormatting>
  <conditionalFormatting sqref="AB456">
    <cfRule type="expression" dxfId="993" priority="1122">
      <formula>$AA$456="☑"</formula>
    </cfRule>
  </conditionalFormatting>
  <conditionalFormatting sqref="AB458">
    <cfRule type="expression" dxfId="992" priority="1120">
      <formula>$AA$458="☑"</formula>
    </cfRule>
  </conditionalFormatting>
  <conditionalFormatting sqref="AB465">
    <cfRule type="expression" dxfId="991" priority="1114">
      <formula>$AA$465="☑"</formula>
    </cfRule>
  </conditionalFormatting>
  <conditionalFormatting sqref="AB466">
    <cfRule type="expression" dxfId="990" priority="1113">
      <formula>$AA$466="☑"</formula>
    </cfRule>
  </conditionalFormatting>
  <conditionalFormatting sqref="AB468">
    <cfRule type="expression" dxfId="989" priority="1112">
      <formula>$AA$468="☑"</formula>
    </cfRule>
  </conditionalFormatting>
  <conditionalFormatting sqref="AB469">
    <cfRule type="expression" dxfId="988" priority="1111">
      <formula>$AA$469="☑"</formula>
    </cfRule>
  </conditionalFormatting>
  <conditionalFormatting sqref="AB474">
    <cfRule type="expression" dxfId="987" priority="1095">
      <formula>$AA$474="☑"</formula>
    </cfRule>
  </conditionalFormatting>
  <conditionalFormatting sqref="AB475">
    <cfRule type="expression" dxfId="986" priority="1105">
      <formula>$AA$475="☑"</formula>
    </cfRule>
  </conditionalFormatting>
  <conditionalFormatting sqref="AB477">
    <cfRule type="expression" dxfId="985" priority="1104">
      <formula>$AA$477="☑"</formula>
    </cfRule>
  </conditionalFormatting>
  <conditionalFormatting sqref="AB482">
    <cfRule type="expression" dxfId="984" priority="1100">
      <formula>$AA$482="☑"</formula>
    </cfRule>
  </conditionalFormatting>
  <conditionalFormatting sqref="AB483">
    <cfRule type="expression" dxfId="983" priority="1099">
      <formula>$AA$483="☑"</formula>
    </cfRule>
  </conditionalFormatting>
  <conditionalFormatting sqref="AB485">
    <cfRule type="expression" dxfId="982" priority="1098">
      <formula>$AA$485="☑"</formula>
    </cfRule>
  </conditionalFormatting>
  <conditionalFormatting sqref="AB486">
    <cfRule type="expression" dxfId="981" priority="1097">
      <formula>$AA$486="☑"</formula>
    </cfRule>
  </conditionalFormatting>
  <conditionalFormatting sqref="AB491">
    <cfRule type="expression" dxfId="980" priority="1094">
      <formula>$AA$491="☑"</formula>
    </cfRule>
  </conditionalFormatting>
  <conditionalFormatting sqref="AB492">
    <cfRule type="expression" dxfId="979" priority="1093">
      <formula>$AA$492="☑"</formula>
    </cfRule>
  </conditionalFormatting>
  <conditionalFormatting sqref="AB494">
    <cfRule type="expression" dxfId="978" priority="1092">
      <formula>$AA$494="☑"</formula>
    </cfRule>
  </conditionalFormatting>
  <conditionalFormatting sqref="AB501">
    <cfRule type="expression" dxfId="977" priority="1084">
      <formula>$AA$501="☑"</formula>
    </cfRule>
  </conditionalFormatting>
  <conditionalFormatting sqref="AB502">
    <cfRule type="expression" dxfId="976" priority="1083">
      <formula>$AA$502="☑"</formula>
    </cfRule>
  </conditionalFormatting>
  <conditionalFormatting sqref="AB504">
    <cfRule type="expression" dxfId="975" priority="1082">
      <formula>$AA$504="☑"</formula>
    </cfRule>
  </conditionalFormatting>
  <conditionalFormatting sqref="AB505">
    <cfRule type="expression" dxfId="974" priority="1081">
      <formula>$AA$505="☑"</formula>
    </cfRule>
  </conditionalFormatting>
  <conditionalFormatting sqref="AB510">
    <cfRule type="expression" dxfId="973" priority="1079">
      <formula>$AA$510="☑"</formula>
    </cfRule>
  </conditionalFormatting>
  <conditionalFormatting sqref="AB511">
    <cfRule type="expression" dxfId="972" priority="1078">
      <formula>$AA$511="☑"</formula>
    </cfRule>
  </conditionalFormatting>
  <conditionalFormatting sqref="AB513">
    <cfRule type="expression" dxfId="971" priority="1077">
      <formula>$AA$513="☑"</formula>
    </cfRule>
  </conditionalFormatting>
  <conditionalFormatting sqref="AB518">
    <cfRule type="expression" dxfId="970" priority="1072">
      <formula>$AA$518="☑"</formula>
    </cfRule>
  </conditionalFormatting>
  <conditionalFormatting sqref="AB519">
    <cfRule type="expression" dxfId="969" priority="1071">
      <formula>$AA$519="☑"</formula>
    </cfRule>
  </conditionalFormatting>
  <conditionalFormatting sqref="AB521">
    <cfRule type="expression" dxfId="968" priority="1070">
      <formula>$AA$521="☑"</formula>
    </cfRule>
  </conditionalFormatting>
  <conditionalFormatting sqref="AB522">
    <cfRule type="expression" dxfId="967" priority="1069">
      <formula>$AA$522="☑"</formula>
    </cfRule>
  </conditionalFormatting>
  <conditionalFormatting sqref="AB77:AD77">
    <cfRule type="expression" dxfId="966" priority="4883">
      <formula>$AA77="☑"</formula>
    </cfRule>
  </conditionalFormatting>
  <conditionalFormatting sqref="AB127:AD127">
    <cfRule type="expression" dxfId="965" priority="5136">
      <formula>$K129="☑"</formula>
    </cfRule>
  </conditionalFormatting>
  <conditionalFormatting sqref="AB212:AD212">
    <cfRule type="expression" dxfId="964" priority="1417">
      <formula>$AA212="☑"</formula>
    </cfRule>
  </conditionalFormatting>
  <conditionalFormatting sqref="AB232:AD232">
    <cfRule type="expression" dxfId="963" priority="1410">
      <formula>$AA232="☑"</formula>
    </cfRule>
  </conditionalFormatting>
  <conditionalFormatting sqref="AB323:AD323">
    <cfRule type="expression" dxfId="962" priority="4983">
      <formula>$AA323="☑"</formula>
    </cfRule>
  </conditionalFormatting>
  <conditionalFormatting sqref="AB345:AD345">
    <cfRule type="expression" dxfId="961" priority="5042">
      <formula>$AA345="☑"</formula>
    </cfRule>
  </conditionalFormatting>
  <conditionalFormatting sqref="AC59">
    <cfRule type="expression" dxfId="960" priority="4904">
      <formula>$AB$59="☑"</formula>
    </cfRule>
  </conditionalFormatting>
  <conditionalFormatting sqref="AC60">
    <cfRule type="expression" dxfId="959" priority="4901">
      <formula>$K$60="☑"</formula>
    </cfRule>
  </conditionalFormatting>
  <conditionalFormatting sqref="AC61">
    <cfRule type="expression" dxfId="958" priority="4902">
      <formula>$K$61="☑"</formula>
    </cfRule>
  </conditionalFormatting>
  <conditionalFormatting sqref="AC62">
    <cfRule type="expression" dxfId="957" priority="5132">
      <formula>$K$62="☑"</formula>
    </cfRule>
  </conditionalFormatting>
  <conditionalFormatting sqref="AC63">
    <cfRule type="expression" dxfId="956" priority="4903">
      <formula>$AB$63="☑"</formula>
    </cfRule>
  </conditionalFormatting>
  <conditionalFormatting sqref="AC79">
    <cfRule type="expression" dxfId="955" priority="4776">
      <formula>$AB79="☑"</formula>
    </cfRule>
  </conditionalFormatting>
  <conditionalFormatting sqref="AC80">
    <cfRule type="expression" dxfId="954" priority="4786">
      <formula>$AB$80="☑"</formula>
    </cfRule>
  </conditionalFormatting>
  <conditionalFormatting sqref="AC81">
    <cfRule type="expression" dxfId="953" priority="4785">
      <formula>$AB$81="☑"</formula>
    </cfRule>
  </conditionalFormatting>
  <conditionalFormatting sqref="AC84 AM84">
    <cfRule type="expression" dxfId="952" priority="4782">
      <formula>$AL$84="☑"</formula>
    </cfRule>
  </conditionalFormatting>
  <conditionalFormatting sqref="AC85 AM85">
    <cfRule type="expression" dxfId="951" priority="4733">
      <formula>$AL$85="☑"</formula>
    </cfRule>
  </conditionalFormatting>
  <conditionalFormatting sqref="AC86 AM86">
    <cfRule type="expression" dxfId="950" priority="4780">
      <formula>$AL$86="☑"</formula>
    </cfRule>
  </conditionalFormatting>
  <conditionalFormatting sqref="AC87 AM87">
    <cfRule type="expression" dxfId="949" priority="4781">
      <formula>$AL$87="☑"</formula>
    </cfRule>
  </conditionalFormatting>
  <conditionalFormatting sqref="AC88 AM88">
    <cfRule type="expression" dxfId="948" priority="5027">
      <formula>$AL$88="☑"</formula>
    </cfRule>
  </conditionalFormatting>
  <conditionalFormatting sqref="AC121">
    <cfRule type="expression" dxfId="947" priority="4726">
      <formula>$AB$121="☑"</formula>
    </cfRule>
  </conditionalFormatting>
  <conditionalFormatting sqref="AC122">
    <cfRule type="expression" dxfId="946" priority="4932">
      <formula>$AB$122="☑"</formula>
    </cfRule>
  </conditionalFormatting>
  <conditionalFormatting sqref="AC123">
    <cfRule type="expression" dxfId="945" priority="4623">
      <formula>$AB$123="☑"</formula>
    </cfRule>
  </conditionalFormatting>
  <conditionalFormatting sqref="AC148">
    <cfRule type="expression" dxfId="944" priority="4638">
      <formula>$AB$148="☑"</formula>
    </cfRule>
  </conditionalFormatting>
  <conditionalFormatting sqref="AC149">
    <cfRule type="expression" dxfId="943" priority="4637">
      <formula>$AB$149="☑"</formula>
    </cfRule>
  </conditionalFormatting>
  <conditionalFormatting sqref="AC150">
    <cfRule type="expression" dxfId="942" priority="3040">
      <formula>$AB$150="☑"</formula>
    </cfRule>
  </conditionalFormatting>
  <conditionalFormatting sqref="AC151">
    <cfRule type="expression" dxfId="941" priority="819">
      <formula>$AB$151="☑"</formula>
    </cfRule>
  </conditionalFormatting>
  <conditionalFormatting sqref="AC167">
    <cfRule type="expression" dxfId="940" priority="4921">
      <formula>$AB$167="☑"</formula>
    </cfRule>
  </conditionalFormatting>
  <conditionalFormatting sqref="AC168">
    <cfRule type="expression" dxfId="939" priority="4920">
      <formula>$AB$168="☑"</formula>
    </cfRule>
  </conditionalFormatting>
  <conditionalFormatting sqref="AC169">
    <cfRule type="expression" dxfId="938" priority="4919">
      <formula>$AB$169="☑"</formula>
    </cfRule>
  </conditionalFormatting>
  <conditionalFormatting sqref="AC170">
    <cfRule type="expression" dxfId="937" priority="4918">
      <formula>$AB$170="☑"</formula>
    </cfRule>
  </conditionalFormatting>
  <conditionalFormatting sqref="AC171">
    <cfRule type="expression" dxfId="936" priority="4917">
      <formula>$AB$171="☑"</formula>
    </cfRule>
  </conditionalFormatting>
  <conditionalFormatting sqref="AC174">
    <cfRule type="expression" dxfId="935" priority="4744">
      <formula>$AB$174="☑"</formula>
    </cfRule>
  </conditionalFormatting>
  <conditionalFormatting sqref="AC175">
    <cfRule type="expression" dxfId="934" priority="4743">
      <formula>$AB$175="☑"</formula>
    </cfRule>
  </conditionalFormatting>
  <conditionalFormatting sqref="AC176">
    <cfRule type="expression" dxfId="933" priority="4716">
      <formula>$AB$176="☑"</formula>
    </cfRule>
  </conditionalFormatting>
  <conditionalFormatting sqref="AC191">
    <cfRule type="expression" dxfId="932" priority="5671">
      <formula>$AB$191="☑"</formula>
    </cfRule>
  </conditionalFormatting>
  <conditionalFormatting sqref="AC192">
    <cfRule type="expression" dxfId="931" priority="4748">
      <formula>$AB$192="☑"</formula>
    </cfRule>
  </conditionalFormatting>
  <conditionalFormatting sqref="AC193">
    <cfRule type="expression" dxfId="930" priority="4804">
      <formula>$AB$193="☑"</formula>
    </cfRule>
  </conditionalFormatting>
  <conditionalFormatting sqref="AC194">
    <cfRule type="expression" dxfId="929" priority="7829">
      <formula>#REF!="☑"</formula>
    </cfRule>
  </conditionalFormatting>
  <conditionalFormatting sqref="AC206">
    <cfRule type="expression" dxfId="928" priority="799">
      <formula>$AB$206="☑"</formula>
    </cfRule>
  </conditionalFormatting>
  <conditionalFormatting sqref="AC207">
    <cfRule type="expression" dxfId="927" priority="798">
      <formula>$AB$207="☑"</formula>
    </cfRule>
  </conditionalFormatting>
  <conditionalFormatting sqref="AC208">
    <cfRule type="expression" dxfId="926" priority="796">
      <formula>$AB$208="☑"</formula>
    </cfRule>
  </conditionalFormatting>
  <conditionalFormatting sqref="AC209">
    <cfRule type="expression" dxfId="925" priority="797">
      <formula>$AB$209="☑"</formula>
    </cfRule>
  </conditionalFormatting>
  <conditionalFormatting sqref="AC226">
    <cfRule type="expression" dxfId="924" priority="771">
      <formula>AND($AA$224="☑",$AB$226="☑")</formula>
    </cfRule>
  </conditionalFormatting>
  <conditionalFormatting sqref="AC227">
    <cfRule type="expression" dxfId="923" priority="7910">
      <formula>AND($AA$224="☑",$AB$227="□")</formula>
    </cfRule>
    <cfRule type="expression" dxfId="922" priority="7911">
      <formula>AND($AA$224="☑",$AB$227="☑")</formula>
    </cfRule>
  </conditionalFormatting>
  <conditionalFormatting sqref="AC253">
    <cfRule type="expression" dxfId="921" priority="4955">
      <formula>$AB$253="☑"</formula>
    </cfRule>
  </conditionalFormatting>
  <conditionalFormatting sqref="AC254">
    <cfRule type="expression" dxfId="920" priority="4954">
      <formula>$AB$254="☑"</formula>
    </cfRule>
  </conditionalFormatting>
  <conditionalFormatting sqref="AC255">
    <cfRule type="expression" dxfId="919" priority="4953">
      <formula>$AB$255="☑"</formula>
    </cfRule>
  </conditionalFormatting>
  <conditionalFormatting sqref="AC256">
    <cfRule type="expression" dxfId="918" priority="4952">
      <formula>$AB$256="☑"</formula>
    </cfRule>
  </conditionalFormatting>
  <conditionalFormatting sqref="AC257">
    <cfRule type="expression" dxfId="917" priority="4951">
      <formula>$AB$257="☑"</formula>
    </cfRule>
  </conditionalFormatting>
  <conditionalFormatting sqref="AC263">
    <cfRule type="expression" dxfId="916" priority="7970">
      <formula>$J262="☑"</formula>
    </cfRule>
  </conditionalFormatting>
  <conditionalFormatting sqref="AC273">
    <cfRule type="expression" dxfId="915" priority="4963">
      <formula>$AB$273="☑"</formula>
    </cfRule>
  </conditionalFormatting>
  <conditionalFormatting sqref="AC274">
    <cfRule type="expression" dxfId="914" priority="4962">
      <formula>$AB$274="☑"</formula>
    </cfRule>
  </conditionalFormatting>
  <conditionalFormatting sqref="AC275">
    <cfRule type="expression" dxfId="913" priority="4961">
      <formula>$AB$275="☑"</formula>
    </cfRule>
  </conditionalFormatting>
  <conditionalFormatting sqref="AC276">
    <cfRule type="expression" dxfId="912" priority="4960">
      <formula>$AB$276="☑"</formula>
    </cfRule>
  </conditionalFormatting>
  <conditionalFormatting sqref="AC277">
    <cfRule type="expression" dxfId="911" priority="4959">
      <formula>$AB$277="☑"</formula>
    </cfRule>
  </conditionalFormatting>
  <conditionalFormatting sqref="AC293">
    <cfRule type="expression" dxfId="910" priority="4697">
      <formula>$AB$293="☑"</formula>
    </cfRule>
  </conditionalFormatting>
  <conditionalFormatting sqref="AC294">
    <cfRule type="expression" dxfId="909" priority="4696">
      <formula>$AB$294="☑"</formula>
    </cfRule>
  </conditionalFormatting>
  <conditionalFormatting sqref="AC295">
    <cfRule type="expression" dxfId="908" priority="4829">
      <formula>$AB$295="☑"</formula>
    </cfRule>
  </conditionalFormatting>
  <conditionalFormatting sqref="AC298">
    <cfRule type="expression" dxfId="907" priority="4977">
      <formula>$AB$298="☑"</formula>
    </cfRule>
  </conditionalFormatting>
  <conditionalFormatting sqref="AC299">
    <cfRule type="expression" dxfId="906" priority="4976">
      <formula>$AB$299="☑"</formula>
    </cfRule>
  </conditionalFormatting>
  <conditionalFormatting sqref="AC300">
    <cfRule type="expression" dxfId="905" priority="4975">
      <formula>$AB$300="☑"</formula>
    </cfRule>
  </conditionalFormatting>
  <conditionalFormatting sqref="AC316">
    <cfRule type="expression" dxfId="904" priority="4985">
      <formula>$AB$316="☑"</formula>
    </cfRule>
  </conditionalFormatting>
  <conditionalFormatting sqref="AC317">
    <cfRule type="expression" dxfId="903" priority="4986">
      <formula>$AB$317="☑"</formula>
    </cfRule>
  </conditionalFormatting>
  <conditionalFormatting sqref="AC318">
    <cfRule type="expression" dxfId="902" priority="4988">
      <formula>$AB$318="☑"</formula>
    </cfRule>
  </conditionalFormatting>
  <conditionalFormatting sqref="AC319">
    <cfRule type="expression" dxfId="901" priority="4987">
      <formula>$AB$319="☑"</formula>
    </cfRule>
  </conditionalFormatting>
  <conditionalFormatting sqref="AC320">
    <cfRule type="expression" dxfId="900" priority="4984">
      <formula>$AB$320="☑"</formula>
    </cfRule>
  </conditionalFormatting>
  <conditionalFormatting sqref="AC336">
    <cfRule type="expression" dxfId="899" priority="5031">
      <formula>$AB$336="☑"</formula>
    </cfRule>
  </conditionalFormatting>
  <conditionalFormatting sqref="AC337">
    <cfRule type="expression" dxfId="898" priority="4838">
      <formula>$AB$337="☑"</formula>
    </cfRule>
  </conditionalFormatting>
  <conditionalFormatting sqref="AC338">
    <cfRule type="expression" dxfId="897" priority="5030">
      <formula>$AB$338="☑"</formula>
    </cfRule>
  </conditionalFormatting>
  <conditionalFormatting sqref="AC339">
    <cfRule type="expression" dxfId="896" priority="5029">
      <formula>$AB$339="☑"</formula>
    </cfRule>
  </conditionalFormatting>
  <conditionalFormatting sqref="AC340">
    <cfRule type="expression" dxfId="895" priority="5028">
      <formula>$AB$340="☑"</formula>
    </cfRule>
  </conditionalFormatting>
  <conditionalFormatting sqref="AC341">
    <cfRule type="expression" dxfId="894" priority="4732">
      <formula>$AB$341="☑"</formula>
    </cfRule>
  </conditionalFormatting>
  <conditionalFormatting sqref="AC358">
    <cfRule type="expression" dxfId="893" priority="5013">
      <formula>$AB$358="☑"</formula>
    </cfRule>
  </conditionalFormatting>
  <conditionalFormatting sqref="AC359">
    <cfRule type="expression" dxfId="892" priority="4678">
      <formula>$AB$359="☑"</formula>
    </cfRule>
  </conditionalFormatting>
  <conditionalFormatting sqref="AC360">
    <cfRule type="expression" dxfId="891" priority="4839">
      <formula>$AB$360="☑"</formula>
    </cfRule>
  </conditionalFormatting>
  <conditionalFormatting sqref="AC363">
    <cfRule type="expression" dxfId="890" priority="5012">
      <formula>$AB$363="☑"</formula>
    </cfRule>
  </conditionalFormatting>
  <conditionalFormatting sqref="AC364">
    <cfRule type="expression" dxfId="889" priority="5011">
      <formula>$AB$364="☑"</formula>
    </cfRule>
  </conditionalFormatting>
  <conditionalFormatting sqref="AC365">
    <cfRule type="expression" dxfId="888" priority="5010">
      <formula>$AB$365="☑"</formula>
    </cfRule>
  </conditionalFormatting>
  <conditionalFormatting sqref="AC368">
    <cfRule type="expression" dxfId="887" priority="5006">
      <formula>$AB$368="☑"</formula>
    </cfRule>
  </conditionalFormatting>
  <conditionalFormatting sqref="AC369">
    <cfRule type="expression" dxfId="886" priority="5007">
      <formula>$AB$369="☑"</formula>
    </cfRule>
  </conditionalFormatting>
  <conditionalFormatting sqref="AC370">
    <cfRule type="expression" dxfId="885" priority="5005">
      <formula>$AB$370="☑"</formula>
    </cfRule>
  </conditionalFormatting>
  <conditionalFormatting sqref="AC386">
    <cfRule type="expression" dxfId="884" priority="1171">
      <formula>$AB$386="☑"</formula>
    </cfRule>
  </conditionalFormatting>
  <conditionalFormatting sqref="AC387">
    <cfRule type="expression" dxfId="883" priority="1170">
      <formula>$AB$387="☑"</formula>
    </cfRule>
  </conditionalFormatting>
  <conditionalFormatting sqref="AC388">
    <cfRule type="expression" dxfId="882" priority="1169">
      <formula>$AB$388="☑"</formula>
    </cfRule>
  </conditionalFormatting>
  <conditionalFormatting sqref="AC389">
    <cfRule type="expression" dxfId="881" priority="1168">
      <formula>$AB$389="☑"</formula>
    </cfRule>
  </conditionalFormatting>
  <conditionalFormatting sqref="AC405">
    <cfRule type="expression" dxfId="880" priority="1153">
      <formula>$AB$405="☑"</formula>
    </cfRule>
  </conditionalFormatting>
  <conditionalFormatting sqref="AC406">
    <cfRule type="expression" dxfId="879" priority="1152">
      <formula>$AB$406="☑"</formula>
    </cfRule>
  </conditionalFormatting>
  <conditionalFormatting sqref="AC407">
    <cfRule type="expression" dxfId="878" priority="1151">
      <formula>$AB$407="☑"</formula>
    </cfRule>
  </conditionalFormatting>
  <conditionalFormatting sqref="AC408">
    <cfRule type="expression" dxfId="877" priority="1150">
      <formula>$AB$408="☑"</formula>
    </cfRule>
  </conditionalFormatting>
  <conditionalFormatting sqref="AC424">
    <cfRule type="expression" dxfId="876" priority="1144">
      <formula>$AB$424="☑"</formula>
    </cfRule>
  </conditionalFormatting>
  <conditionalFormatting sqref="AC425">
    <cfRule type="expression" dxfId="875" priority="1143">
      <formula>$AB$425="☑"</formula>
    </cfRule>
  </conditionalFormatting>
  <conditionalFormatting sqref="AC426">
    <cfRule type="expression" dxfId="874" priority="1142">
      <formula>$AB$426="☑"</formula>
    </cfRule>
  </conditionalFormatting>
  <conditionalFormatting sqref="AC427">
    <cfRule type="expression" dxfId="873" priority="1141">
      <formula>$AB$427="☑"</formula>
    </cfRule>
  </conditionalFormatting>
  <conditionalFormatting sqref="AC443">
    <cfRule type="expression" dxfId="872" priority="403">
      <formula>$AB$443="☑"</formula>
    </cfRule>
  </conditionalFormatting>
  <conditionalFormatting sqref="AC444">
    <cfRule type="expression" dxfId="871" priority="402">
      <formula>$AB$444="☑"</formula>
    </cfRule>
  </conditionalFormatting>
  <conditionalFormatting sqref="AC460">
    <cfRule type="expression" dxfId="870" priority="373">
      <formula>$AB$460="☑"</formula>
    </cfRule>
  </conditionalFormatting>
  <conditionalFormatting sqref="AC461">
    <cfRule type="expression" dxfId="869" priority="372">
      <formula>$AB$461="☑"</formula>
    </cfRule>
  </conditionalFormatting>
  <conditionalFormatting sqref="AC462">
    <cfRule type="expression" dxfId="868" priority="371">
      <formula>$AB$462="☑"</formula>
    </cfRule>
  </conditionalFormatting>
  <conditionalFormatting sqref="AC463">
    <cfRule type="expression" dxfId="867" priority="370">
      <formula>$AB$463="☑"</formula>
    </cfRule>
  </conditionalFormatting>
  <conditionalFormatting sqref="AC479">
    <cfRule type="expression" dxfId="866" priority="1103">
      <formula>$AB$479="☑"</formula>
    </cfRule>
  </conditionalFormatting>
  <conditionalFormatting sqref="AC480">
    <cfRule type="expression" dxfId="865" priority="1102">
      <formula>$AB$480="☑"</formula>
    </cfRule>
  </conditionalFormatting>
  <conditionalFormatting sqref="AC496">
    <cfRule type="expression" dxfId="864" priority="1091">
      <formula>$AB$496="☑"</formula>
    </cfRule>
  </conditionalFormatting>
  <conditionalFormatting sqref="AC497">
    <cfRule type="expression" dxfId="863" priority="1090">
      <formula>$AB$497="☑"</formula>
    </cfRule>
  </conditionalFormatting>
  <conditionalFormatting sqref="AC498">
    <cfRule type="expression" dxfId="862" priority="1089">
      <formula>$AB$498="☑"</formula>
    </cfRule>
  </conditionalFormatting>
  <conditionalFormatting sqref="AC499">
    <cfRule type="expression" dxfId="861" priority="1088">
      <formula>$AB$499="☑"</formula>
    </cfRule>
  </conditionalFormatting>
  <conditionalFormatting sqref="AC515">
    <cfRule type="expression" dxfId="860" priority="301">
      <formula>$AB$515="☑"</formula>
    </cfRule>
  </conditionalFormatting>
  <conditionalFormatting sqref="AC516">
    <cfRule type="expression" dxfId="859" priority="300">
      <formula>$AB$516="☑"</formula>
    </cfRule>
  </conditionalFormatting>
  <conditionalFormatting sqref="AC36:AD36">
    <cfRule type="expression" dxfId="858" priority="3073">
      <formula>$J36="☑"</formula>
    </cfRule>
  </conditionalFormatting>
  <conditionalFormatting sqref="AC66:AD67 AB68:AB70 AD68:AD70 AC71:AD71">
    <cfRule type="expression" dxfId="857" priority="4946">
      <formula>$AA66="☑"</formula>
    </cfRule>
  </conditionalFormatting>
  <conditionalFormatting sqref="AC113:AD113">
    <cfRule type="expression" dxfId="856" priority="2961">
      <formula>$J113="☑"</formula>
    </cfRule>
  </conditionalFormatting>
  <conditionalFormatting sqref="AC179:AD182">
    <cfRule type="expression" dxfId="855" priority="5112">
      <formula>$J179="☑"</formula>
    </cfRule>
  </conditionalFormatting>
  <conditionalFormatting sqref="AC195:AD198">
    <cfRule type="expression" dxfId="854" priority="5102">
      <formula>$J195="☑"</formula>
    </cfRule>
  </conditionalFormatting>
  <conditionalFormatting sqref="AC230:AD230">
    <cfRule type="expression" dxfId="853" priority="1409">
      <formula>$V230="☑"</formula>
    </cfRule>
  </conditionalFormatting>
  <conditionalFormatting sqref="AC258:AD258">
    <cfRule type="expression" dxfId="852" priority="5096">
      <formula>$V258="☑"</formula>
    </cfRule>
  </conditionalFormatting>
  <conditionalFormatting sqref="AC278:AD278">
    <cfRule type="expression" dxfId="851" priority="5087">
      <formula>$V278="☑"</formula>
    </cfRule>
  </conditionalFormatting>
  <conditionalFormatting sqref="AC282:AD285">
    <cfRule type="expression" dxfId="850" priority="5085">
      <formula>$J282="☑"</formula>
    </cfRule>
  </conditionalFormatting>
  <conditionalFormatting sqref="AC301:AD301">
    <cfRule type="expression" dxfId="849" priority="5078">
      <formula>$V301="☑"</formula>
    </cfRule>
  </conditionalFormatting>
  <conditionalFormatting sqref="AC321:AD321">
    <cfRule type="expression" dxfId="848" priority="5070">
      <formula>$V321="☑"</formula>
    </cfRule>
  </conditionalFormatting>
  <conditionalFormatting sqref="AC325:AD328">
    <cfRule type="expression" dxfId="847" priority="5067">
      <formula>$J325="☑"</formula>
    </cfRule>
  </conditionalFormatting>
  <conditionalFormatting sqref="AC343:AD343">
    <cfRule type="expression" dxfId="846" priority="5041">
      <formula>$V343="☑"</formula>
    </cfRule>
  </conditionalFormatting>
  <conditionalFormatting sqref="AC347:AD350">
    <cfRule type="expression" dxfId="845" priority="5039">
      <formula>$J347="☑"</formula>
    </cfRule>
  </conditionalFormatting>
  <conditionalFormatting sqref="AC371:AD371">
    <cfRule type="expression" dxfId="844" priority="5022">
      <formula>$V371="☑"</formula>
    </cfRule>
  </conditionalFormatting>
  <conditionalFormatting sqref="AC375:AD378">
    <cfRule type="expression" dxfId="843" priority="5020">
      <formula>$J375="☑"</formula>
    </cfRule>
  </conditionalFormatting>
  <conditionalFormatting sqref="AD79:AD80">
    <cfRule type="expression" dxfId="842" priority="5133">
      <formula>$AA79="☑"</formula>
    </cfRule>
  </conditionalFormatting>
  <conditionalFormatting sqref="AD84:AD87">
    <cfRule type="expression" dxfId="841" priority="4783">
      <formula>$AA84="☑"</formula>
    </cfRule>
  </conditionalFormatting>
  <conditionalFormatting sqref="AE277">
    <cfRule type="expression" dxfId="840" priority="4958">
      <formula>$AB$277="☑"</formula>
    </cfRule>
  </conditionalFormatting>
  <conditionalFormatting sqref="AE63:AF63">
    <cfRule type="expression" dxfId="839" priority="732">
      <formula>$AB$63="☑"</formula>
    </cfRule>
  </conditionalFormatting>
  <conditionalFormatting sqref="AE88:AF88">
    <cfRule type="expression" dxfId="838" priority="4731">
      <formula>$AB$88="☑"</formula>
    </cfRule>
  </conditionalFormatting>
  <conditionalFormatting sqref="AE123:AF123">
    <cfRule type="expression" dxfId="837" priority="4622">
      <formula>$AB$123="☑"</formula>
    </cfRule>
  </conditionalFormatting>
  <conditionalFormatting sqref="AE151:AF151">
    <cfRule type="expression" dxfId="836" priority="705">
      <formula>$AB$151="☑"</formula>
    </cfRule>
  </conditionalFormatting>
  <conditionalFormatting sqref="AE171:AF171">
    <cfRule type="expression" dxfId="835" priority="4916">
      <formula>$AB$171="☑"</formula>
    </cfRule>
  </conditionalFormatting>
  <conditionalFormatting sqref="AE193:AF193">
    <cfRule type="expression" dxfId="834" priority="679">
      <formula>$AB$193="☑"</formula>
    </cfRule>
  </conditionalFormatting>
  <conditionalFormatting sqref="AE209:AF209">
    <cfRule type="expression" dxfId="833" priority="664">
      <formula>$AB$209="☑"</formula>
    </cfRule>
  </conditionalFormatting>
  <conditionalFormatting sqref="AE257:AF257">
    <cfRule type="expression" dxfId="832" priority="628">
      <formula>$AB$257="☑"</formula>
    </cfRule>
  </conditionalFormatting>
  <conditionalFormatting sqref="AE295:AF295">
    <cfRule type="expression" dxfId="831" priority="577">
      <formula>$AB$295="☑"</formula>
    </cfRule>
  </conditionalFormatting>
  <conditionalFormatting sqref="AE300:AF300">
    <cfRule type="expression" dxfId="830" priority="574">
      <formula>$AB$300="☑"</formula>
    </cfRule>
  </conditionalFormatting>
  <conditionalFormatting sqref="AE320:AF320">
    <cfRule type="expression" dxfId="829" priority="549">
      <formula>$AB$320="☑"</formula>
    </cfRule>
  </conditionalFormatting>
  <conditionalFormatting sqref="AE341:AF341">
    <cfRule type="expression" dxfId="828" priority="525">
      <formula>$AB$341="☑"</formula>
    </cfRule>
  </conditionalFormatting>
  <conditionalFormatting sqref="AE370:AF370">
    <cfRule type="expression" dxfId="827" priority="492">
      <formula>$AB$370="☑"</formula>
    </cfRule>
  </conditionalFormatting>
  <conditionalFormatting sqref="AE389:AF389">
    <cfRule type="expression" dxfId="826" priority="470">
      <formula>$AB$389="☑"</formula>
    </cfRule>
  </conditionalFormatting>
  <conditionalFormatting sqref="AE408:AF408">
    <cfRule type="expression" dxfId="825" priority="448">
      <formula>$AB$408="☑"</formula>
    </cfRule>
  </conditionalFormatting>
  <conditionalFormatting sqref="AE427:AF427">
    <cfRule type="expression" dxfId="824" priority="428">
      <formula>$AB$427="☑"</formula>
    </cfRule>
  </conditionalFormatting>
  <conditionalFormatting sqref="AE444:AF444">
    <cfRule type="expression" dxfId="823" priority="404">
      <formula>$AB$444="☑"</formula>
    </cfRule>
  </conditionalFormatting>
  <conditionalFormatting sqref="AE463:AF463">
    <cfRule type="expression" dxfId="822" priority="367">
      <formula>$AB$463="☑"</formula>
    </cfRule>
  </conditionalFormatting>
  <conditionalFormatting sqref="AE480:AF480">
    <cfRule type="expression" dxfId="821" priority="340">
      <formula>$AB$480="☑"</formula>
    </cfRule>
  </conditionalFormatting>
  <conditionalFormatting sqref="AE499:AF499">
    <cfRule type="expression" dxfId="820" priority="312">
      <formula>$AB$499="☑"</formula>
    </cfRule>
  </conditionalFormatting>
  <conditionalFormatting sqref="AE516:AF516">
    <cfRule type="expression" dxfId="819" priority="277">
      <formula>$AB$516="☑"</formula>
    </cfRule>
  </conditionalFormatting>
  <conditionalFormatting sqref="AF68">
    <cfRule type="expression" dxfId="818" priority="3255">
      <formula>$AA$68="☑"</formula>
    </cfRule>
  </conditionalFormatting>
  <conditionalFormatting sqref="AF93">
    <cfRule type="expression" dxfId="817" priority="756">
      <formula>$AA$93="☑"</formula>
    </cfRule>
  </conditionalFormatting>
  <conditionalFormatting sqref="AF113">
    <cfRule type="expression" dxfId="816" priority="2962">
      <formula>$AK$36=1</formula>
    </cfRule>
  </conditionalFormatting>
  <conditionalFormatting sqref="AF124">
    <cfRule type="expression" dxfId="815" priority="2762" stopIfTrue="1">
      <formula>$J$54="☑"</formula>
    </cfRule>
    <cfRule type="expression" dxfId="814" priority="2763" stopIfTrue="1">
      <formula>$J$56="□"</formula>
    </cfRule>
    <cfRule type="expression" dxfId="813" priority="2803" stopIfTrue="1">
      <formula>$J$56="□"</formula>
    </cfRule>
    <cfRule type="expression" dxfId="812" priority="2802" stopIfTrue="1">
      <formula>$J$54="☑"</formula>
    </cfRule>
  </conditionalFormatting>
  <conditionalFormatting sqref="AF125">
    <cfRule type="expression" dxfId="811" priority="3046">
      <formula>$AA$125="☑"</formula>
    </cfRule>
  </conditionalFormatting>
  <conditionalFormatting sqref="AF128">
    <cfRule type="expression" dxfId="810" priority="4670">
      <formula>$AK$36=1</formula>
    </cfRule>
  </conditionalFormatting>
  <conditionalFormatting sqref="AF138">
    <cfRule type="expression" dxfId="809" priority="837">
      <formula>$AA$138="☑"</formula>
    </cfRule>
  </conditionalFormatting>
  <conditionalFormatting sqref="AF140:AF141">
    <cfRule type="expression" dxfId="808" priority="4660">
      <formula>$AK$36=1</formula>
    </cfRule>
  </conditionalFormatting>
  <conditionalFormatting sqref="AF156">
    <cfRule type="expression" dxfId="807" priority="3195">
      <formula>$AA$156="☑"</formula>
    </cfRule>
  </conditionalFormatting>
  <conditionalFormatting sqref="AF158:AF159">
    <cfRule type="expression" dxfId="806" priority="4643">
      <formula>$AK$36=1</formula>
    </cfRule>
  </conditionalFormatting>
  <conditionalFormatting sqref="AF178">
    <cfRule type="expression" dxfId="805" priority="2754" stopIfTrue="1">
      <formula>$J$54="☑"</formula>
    </cfRule>
    <cfRule type="expression" dxfId="804" priority="2809" stopIfTrue="1">
      <formula>$J$56="□"</formula>
    </cfRule>
    <cfRule type="expression" dxfId="803" priority="2757" stopIfTrue="1">
      <formula>$J$56="□"</formula>
    </cfRule>
    <cfRule type="expression" dxfId="802" priority="2756" stopIfTrue="1">
      <formula>$J$54="☑"</formula>
    </cfRule>
    <cfRule type="expression" dxfId="801" priority="2755" stopIfTrue="1">
      <formula>$J$56="□"</formula>
    </cfRule>
    <cfRule type="expression" dxfId="800" priority="2808" stopIfTrue="1">
      <formula>$J$54="☑"</formula>
    </cfRule>
  </conditionalFormatting>
  <conditionalFormatting sqref="AF179">
    <cfRule type="expression" dxfId="799" priority="4715">
      <formula>$AA$179="☑"</formula>
    </cfRule>
  </conditionalFormatting>
  <conditionalFormatting sqref="AF181">
    <cfRule type="expression" dxfId="798" priority="5113">
      <formula>$AK$36=1</formula>
    </cfRule>
  </conditionalFormatting>
  <conditionalFormatting sqref="AF191">
    <cfRule type="expression" dxfId="797" priority="680">
      <formula>$AB$191="☑"</formula>
    </cfRule>
  </conditionalFormatting>
  <conditionalFormatting sqref="AF195">
    <cfRule type="expression" dxfId="796" priority="3174">
      <formula>$AA$195="☑"</formula>
    </cfRule>
  </conditionalFormatting>
  <conditionalFormatting sqref="AF197">
    <cfRule type="expression" dxfId="795" priority="5103">
      <formula>$AK$36=1</formula>
    </cfRule>
  </conditionalFormatting>
  <conditionalFormatting sqref="AF214">
    <cfRule type="expression" dxfId="794" priority="665">
      <formula>$AA$214="☑"</formula>
    </cfRule>
  </conditionalFormatting>
  <conditionalFormatting sqref="AF234">
    <cfRule type="expression" dxfId="793" priority="7874">
      <formula>$AA$234="☑"</formula>
    </cfRule>
  </conditionalFormatting>
  <conditionalFormatting sqref="AF236">
    <cfRule type="expression" dxfId="792" priority="1407">
      <formula>$AK$36=1</formula>
    </cfRule>
  </conditionalFormatting>
  <conditionalFormatting sqref="AF261">
    <cfRule type="expression" dxfId="791" priority="2746" stopIfTrue="1">
      <formula>$J$54="☑"</formula>
    </cfRule>
    <cfRule type="expression" dxfId="790" priority="2747" stopIfTrue="1">
      <formula>$J$56="□"</formula>
    </cfRule>
    <cfRule type="expression" dxfId="789" priority="2812" stopIfTrue="1">
      <formula>$J$54="☑"</formula>
    </cfRule>
    <cfRule type="expression" dxfId="788" priority="2749" stopIfTrue="1">
      <formula>$J$56="□"</formula>
    </cfRule>
    <cfRule type="expression" dxfId="787" priority="2813" stopIfTrue="1">
      <formula>$J$56="□"</formula>
    </cfRule>
    <cfRule type="expression" dxfId="786" priority="2748" stopIfTrue="1">
      <formula>$J$54="☑"</formula>
    </cfRule>
  </conditionalFormatting>
  <conditionalFormatting sqref="AF262">
    <cfRule type="expression" dxfId="785" priority="629">
      <formula>$AA$262="☑"</formula>
    </cfRule>
  </conditionalFormatting>
  <conditionalFormatting sqref="AF264">
    <cfRule type="expression" dxfId="784" priority="5095">
      <formula>$AK$36=1</formula>
    </cfRule>
  </conditionalFormatting>
  <conditionalFormatting sqref="AF281">
    <cfRule type="expression" dxfId="783" priority="2742" stopIfTrue="1">
      <formula>$J$54="☑"</formula>
    </cfRule>
    <cfRule type="expression" dxfId="782" priority="2745" stopIfTrue="1">
      <formula>$J$56="□"</formula>
    </cfRule>
    <cfRule type="expression" dxfId="781" priority="2743" stopIfTrue="1">
      <formula>$J$56="□"</formula>
    </cfRule>
    <cfRule type="expression" dxfId="780" priority="2815" stopIfTrue="1">
      <formula>$J$56="□"</formula>
    </cfRule>
    <cfRule type="expression" dxfId="779" priority="2744" stopIfTrue="1">
      <formula>$J$54="☑"</formula>
    </cfRule>
    <cfRule type="expression" dxfId="778" priority="2814" stopIfTrue="1">
      <formula>$J$54="☑"</formula>
    </cfRule>
  </conditionalFormatting>
  <conditionalFormatting sqref="AF282">
    <cfRule type="expression" dxfId="777" priority="604">
      <formula>$AA$282="☑"</formula>
    </cfRule>
  </conditionalFormatting>
  <conditionalFormatting sqref="AF284">
    <cfRule type="expression" dxfId="776" priority="5086">
      <formula>$AK$36=1</formula>
    </cfRule>
  </conditionalFormatting>
  <conditionalFormatting sqref="AF304">
    <cfRule type="expression" dxfId="775" priority="2738" stopIfTrue="1">
      <formula>$J$54="☑"</formula>
    </cfRule>
    <cfRule type="expression" dxfId="774" priority="2817" stopIfTrue="1">
      <formula>$J$56="□"</formula>
    </cfRule>
    <cfRule type="expression" dxfId="773" priority="2816" stopIfTrue="1">
      <formula>$J$54="☑"</formula>
    </cfRule>
    <cfRule type="expression" dxfId="772" priority="2740" stopIfTrue="1">
      <formula>$J$54="☑"</formula>
    </cfRule>
    <cfRule type="expression" dxfId="771" priority="2739" stopIfTrue="1">
      <formula>$J$56="□"</formula>
    </cfRule>
    <cfRule type="expression" dxfId="770" priority="2741" stopIfTrue="1">
      <formula>$J$56="□"</formula>
    </cfRule>
  </conditionalFormatting>
  <conditionalFormatting sqref="AF305">
    <cfRule type="expression" dxfId="769" priority="572">
      <formula>$AA$305="☑"</formula>
    </cfRule>
  </conditionalFormatting>
  <conditionalFormatting sqref="AF307">
    <cfRule type="expression" dxfId="768" priority="5077">
      <formula>$AK$36=1</formula>
    </cfRule>
  </conditionalFormatting>
  <conditionalFormatting sqref="AF324">
    <cfRule type="expression" dxfId="767" priority="2737" stopIfTrue="1">
      <formula>$J$56="□"</formula>
    </cfRule>
    <cfRule type="expression" dxfId="766" priority="2734" stopIfTrue="1">
      <formula>$J$54="☑"</formula>
    </cfRule>
    <cfRule type="expression" dxfId="765" priority="2818" stopIfTrue="1">
      <formula>$J$54="☑"</formula>
    </cfRule>
    <cfRule type="expression" dxfId="764" priority="2736" stopIfTrue="1">
      <formula>$J$54="☑"</formula>
    </cfRule>
    <cfRule type="expression" dxfId="763" priority="2819" stopIfTrue="1">
      <formula>$J$56="□"</formula>
    </cfRule>
    <cfRule type="expression" dxfId="762" priority="2735" stopIfTrue="1">
      <formula>$J$56="□"</formula>
    </cfRule>
  </conditionalFormatting>
  <conditionalFormatting sqref="AF325">
    <cfRule type="expression" dxfId="761" priority="545">
      <formula>$AA$325="☑"</formula>
    </cfRule>
  </conditionalFormatting>
  <conditionalFormatting sqref="AF327">
    <cfRule type="expression" dxfId="760" priority="5068">
      <formula>$AK$36=1</formula>
    </cfRule>
  </conditionalFormatting>
  <conditionalFormatting sqref="AF346">
    <cfRule type="expression" dxfId="759" priority="2824" stopIfTrue="1">
      <formula>$J$54="☑"</formula>
    </cfRule>
    <cfRule type="expression" dxfId="758" priority="2825" stopIfTrue="1">
      <formula>$J$56="□"</formula>
    </cfRule>
    <cfRule type="expression" dxfId="757" priority="2723" stopIfTrue="1">
      <formula>$J$56="□"</formula>
    </cfRule>
    <cfRule type="expression" dxfId="756" priority="2724" stopIfTrue="1">
      <formula>$J$54="☑"</formula>
    </cfRule>
    <cfRule type="expression" dxfId="755" priority="2722" stopIfTrue="1">
      <formula>$J$54="☑"</formula>
    </cfRule>
    <cfRule type="expression" dxfId="754" priority="2725" stopIfTrue="1">
      <formula>$J$56="□"</formula>
    </cfRule>
  </conditionalFormatting>
  <conditionalFormatting sqref="AF347">
    <cfRule type="expression" dxfId="753" priority="523">
      <formula>$AA$347="☑"</formula>
    </cfRule>
  </conditionalFormatting>
  <conditionalFormatting sqref="AF349">
    <cfRule type="expression" dxfId="752" priority="5040">
      <formula>$AK$36=1</formula>
    </cfRule>
  </conditionalFormatting>
  <conditionalFormatting sqref="AF374">
    <cfRule type="expression" dxfId="751" priority="2826" stopIfTrue="1">
      <formula>$J$54="☑"</formula>
    </cfRule>
    <cfRule type="expression" dxfId="750" priority="2827" stopIfTrue="1">
      <formula>$J$56="□"</formula>
    </cfRule>
    <cfRule type="expression" dxfId="749" priority="2720" stopIfTrue="1">
      <formula>$J$54="☑"</formula>
    </cfRule>
    <cfRule type="expression" dxfId="748" priority="2719" stopIfTrue="1">
      <formula>$J$56="□"</formula>
    </cfRule>
    <cfRule type="expression" dxfId="747" priority="2718" stopIfTrue="1">
      <formula>$J$54="☑"</formula>
    </cfRule>
    <cfRule type="expression" dxfId="746" priority="2721" stopIfTrue="1">
      <formula>$J$56="□"</formula>
    </cfRule>
  </conditionalFormatting>
  <conditionalFormatting sqref="AF375">
    <cfRule type="expression" dxfId="745" priority="490">
      <formula>$AA$375="☑"</formula>
    </cfRule>
  </conditionalFormatting>
  <conditionalFormatting sqref="AF377">
    <cfRule type="expression" dxfId="744" priority="5021">
      <formula>$AK$36=1</formula>
    </cfRule>
  </conditionalFormatting>
  <conditionalFormatting sqref="AF394">
    <cfRule type="expression" dxfId="743" priority="464">
      <formula>$AA$394="☑"</formula>
    </cfRule>
  </conditionalFormatting>
  <conditionalFormatting sqref="AF413">
    <cfRule type="expression" dxfId="742" priority="1154">
      <formula>$AA$413="☑"</formula>
    </cfRule>
  </conditionalFormatting>
  <conditionalFormatting sqref="AF432">
    <cfRule type="expression" dxfId="741" priority="1133">
      <formula>$AA$432="☑"</formula>
    </cfRule>
  </conditionalFormatting>
  <conditionalFormatting sqref="AF449">
    <cfRule type="expression" dxfId="740" priority="397">
      <formula>$AA$449="☑"</formula>
    </cfRule>
  </conditionalFormatting>
  <conditionalFormatting sqref="AF468">
    <cfRule type="expression" dxfId="739" priority="362">
      <formula>$AA$468="☑"</formula>
    </cfRule>
  </conditionalFormatting>
  <conditionalFormatting sqref="AF485">
    <cfRule type="expression" dxfId="738" priority="335">
      <formula>$AA$485="☑"</formula>
    </cfRule>
  </conditionalFormatting>
  <conditionalFormatting sqref="AF504">
    <cfRule type="expression" dxfId="737" priority="311">
      <formula>$AA$504="☑"</formula>
    </cfRule>
  </conditionalFormatting>
  <conditionalFormatting sqref="AF521">
    <cfRule type="expression" dxfId="736" priority="288">
      <formula>$AA$521="☑"</formula>
    </cfRule>
  </conditionalFormatting>
  <conditionalFormatting sqref="AF36:AG36">
    <cfRule type="expression" dxfId="735" priority="3075">
      <formula>$AK$36=1</formula>
    </cfRule>
  </conditionalFormatting>
  <conditionalFormatting sqref="AF70:AG71">
    <cfRule type="expression" dxfId="734" priority="5129">
      <formula>$AK$36=1</formula>
    </cfRule>
  </conditionalFormatting>
  <conditionalFormatting sqref="AF95:AG96">
    <cfRule type="expression" dxfId="733" priority="4890">
      <formula>$AK$36=1</formula>
    </cfRule>
  </conditionalFormatting>
  <conditionalFormatting sqref="AF127:AG127">
    <cfRule type="expression" dxfId="732" priority="4928">
      <formula>$AK$36=1</formula>
    </cfRule>
  </conditionalFormatting>
  <conditionalFormatting sqref="AF182:AG182">
    <cfRule type="expression" dxfId="731" priority="5111">
      <formula>$AK$36=1</formula>
    </cfRule>
  </conditionalFormatting>
  <conditionalFormatting sqref="AF198:AG198">
    <cfRule type="expression" dxfId="730" priority="5101">
      <formula>$AK$36=1</formula>
    </cfRule>
  </conditionalFormatting>
  <conditionalFormatting sqref="AF217:AG217">
    <cfRule type="expression" dxfId="729" priority="1415">
      <formula>$AK$36=1</formula>
    </cfRule>
  </conditionalFormatting>
  <conditionalFormatting sqref="AF237:AG237">
    <cfRule type="expression" dxfId="728" priority="1405">
      <formula>$AK$36=1</formula>
    </cfRule>
  </conditionalFormatting>
  <conditionalFormatting sqref="AF265:AG265">
    <cfRule type="expression" dxfId="727" priority="5093">
      <formula>$AK$36=1</formula>
    </cfRule>
  </conditionalFormatting>
  <conditionalFormatting sqref="AF285:AG285">
    <cfRule type="expression" dxfId="726" priority="5084">
      <formula>$AK$36=1</formula>
    </cfRule>
  </conditionalFormatting>
  <conditionalFormatting sqref="AF308:AG308">
    <cfRule type="expression" dxfId="725" priority="5075">
      <formula>$AK$36=1</formula>
    </cfRule>
  </conditionalFormatting>
  <conditionalFormatting sqref="AF328:AG328">
    <cfRule type="expression" dxfId="724" priority="5066">
      <formula>$AK$36=1</formula>
    </cfRule>
  </conditionalFormatting>
  <conditionalFormatting sqref="AF350:AG350">
    <cfRule type="expression" dxfId="723" priority="5038">
      <formula>$AK$36=1</formula>
    </cfRule>
  </conditionalFormatting>
  <conditionalFormatting sqref="AF378:AG378">
    <cfRule type="expression" dxfId="722" priority="5019">
      <formula>$AK$36=1</formula>
    </cfRule>
  </conditionalFormatting>
  <conditionalFormatting sqref="AG72">
    <cfRule type="expression" dxfId="721" priority="5121">
      <formula>$AK$36=1</formula>
    </cfRule>
  </conditionalFormatting>
  <conditionalFormatting sqref="AG97">
    <cfRule type="expression" dxfId="720" priority="4888">
      <formula>$AK$36=1</formula>
    </cfRule>
  </conditionalFormatting>
  <conditionalFormatting sqref="AG128:AG129">
    <cfRule type="expression" dxfId="719" priority="4947">
      <formula>$AK$36=1</formula>
    </cfRule>
  </conditionalFormatting>
  <conditionalFormatting sqref="AG141:AG142">
    <cfRule type="expression" dxfId="718" priority="4663">
      <formula>$AK$36=1</formula>
    </cfRule>
  </conditionalFormatting>
  <conditionalFormatting sqref="AG159:AG160">
    <cfRule type="expression" dxfId="717" priority="4646">
      <formula>$AK$36=1</formula>
    </cfRule>
  </conditionalFormatting>
  <conditionalFormatting sqref="AG183">
    <cfRule type="expression" dxfId="716" priority="5114">
      <formula>$AK$36=1</formula>
    </cfRule>
  </conditionalFormatting>
  <conditionalFormatting sqref="AG199">
    <cfRule type="expression" dxfId="715" priority="5106">
      <formula>$AK$36=1</formula>
    </cfRule>
  </conditionalFormatting>
  <conditionalFormatting sqref="AG218">
    <cfRule type="expression" dxfId="714" priority="1418">
      <formula>$AK$36=1</formula>
    </cfRule>
  </conditionalFormatting>
  <conditionalFormatting sqref="AG238">
    <cfRule type="expression" dxfId="713" priority="1411">
      <formula>$AK$36=1</formula>
    </cfRule>
  </conditionalFormatting>
  <conditionalFormatting sqref="AG266">
    <cfRule type="expression" dxfId="712" priority="5097">
      <formula>$AK$36=1</formula>
    </cfRule>
  </conditionalFormatting>
  <conditionalFormatting sqref="AG286">
    <cfRule type="expression" dxfId="711" priority="5089">
      <formula>$AK$36=1</formula>
    </cfRule>
  </conditionalFormatting>
  <conditionalFormatting sqref="AG309">
    <cfRule type="expression" dxfId="710" priority="5080">
      <formula>$AK$36=1</formula>
    </cfRule>
  </conditionalFormatting>
  <conditionalFormatting sqref="AG329">
    <cfRule type="expression" dxfId="709" priority="5071">
      <formula>$AK$36=1</formula>
    </cfRule>
  </conditionalFormatting>
  <conditionalFormatting sqref="AG351">
    <cfRule type="expression" dxfId="708" priority="5043">
      <formula>$AK$36=1</formula>
    </cfRule>
  </conditionalFormatting>
  <conditionalFormatting sqref="AG379">
    <cfRule type="expression" dxfId="707" priority="5024">
      <formula>$AK$36=1</formula>
    </cfRule>
  </conditionalFormatting>
  <conditionalFormatting sqref="AH38">
    <cfRule type="expression" dxfId="706" priority="3071">
      <formula>$AK$36=1</formula>
    </cfRule>
  </conditionalFormatting>
  <conditionalFormatting sqref="AH52">
    <cfRule type="expression" dxfId="705" priority="3070">
      <formula>$AK$36=1</formula>
    </cfRule>
  </conditionalFormatting>
  <conditionalFormatting sqref="AH98">
    <cfRule type="expression" dxfId="704" priority="4889">
      <formula>$AK$36=1</formula>
    </cfRule>
  </conditionalFormatting>
  <conditionalFormatting sqref="AH115">
    <cfRule type="expression" dxfId="703" priority="2964">
      <formula>$AK$36=1</formula>
    </cfRule>
  </conditionalFormatting>
  <conditionalFormatting sqref="AH352:AH353">
    <cfRule type="expression" dxfId="702" priority="5037">
      <formula>$AK$36=1</formula>
    </cfRule>
  </conditionalFormatting>
  <conditionalFormatting sqref="AH380">
    <cfRule type="expression" dxfId="701" priority="3065">
      <formula>$AK$36=1</formula>
    </cfRule>
  </conditionalFormatting>
  <conditionalFormatting sqref="AH530">
    <cfRule type="expression" dxfId="700" priority="2879">
      <formula>$AK$36=1</formula>
    </cfRule>
  </conditionalFormatting>
  <conditionalFormatting sqref="AH73:AI75">
    <cfRule type="expression" dxfId="699" priority="5127">
      <formula>$AK$36=1</formula>
    </cfRule>
  </conditionalFormatting>
  <conditionalFormatting sqref="AH130:AI131">
    <cfRule type="expression" dxfId="698" priority="5122">
      <formula>$AK$36=1</formula>
    </cfRule>
  </conditionalFormatting>
  <conditionalFormatting sqref="AH143:AI145">
    <cfRule type="expression" dxfId="697" priority="4648">
      <formula>$AK$36=1</formula>
    </cfRule>
  </conditionalFormatting>
  <conditionalFormatting sqref="AH161:AI161">
    <cfRule type="expression" dxfId="696" priority="4645">
      <formula>$AK$36=1</formula>
    </cfRule>
  </conditionalFormatting>
  <conditionalFormatting sqref="AH184:AI185">
    <cfRule type="expression" dxfId="695" priority="5110">
      <formula>$AK$36=1</formula>
    </cfRule>
  </conditionalFormatting>
  <conditionalFormatting sqref="AH200:AI201">
    <cfRule type="expression" dxfId="694" priority="1419">
      <formula>$AK$36=1</formula>
    </cfRule>
  </conditionalFormatting>
  <conditionalFormatting sqref="AH219:AI220">
    <cfRule type="expression" dxfId="693" priority="1414">
      <formula>$AK$36=1</formula>
    </cfRule>
  </conditionalFormatting>
  <conditionalFormatting sqref="AH239:AI239">
    <cfRule type="expression" dxfId="692" priority="1404">
      <formula>$AK$36=1</formula>
    </cfRule>
  </conditionalFormatting>
  <conditionalFormatting sqref="AH267:AI268">
    <cfRule type="expression" dxfId="691" priority="5092">
      <formula>$AK$36=1</formula>
    </cfRule>
  </conditionalFormatting>
  <conditionalFormatting sqref="AH310:AI311">
    <cfRule type="expression" dxfId="690" priority="5074">
      <formula>$AK$36=1</formula>
    </cfRule>
  </conditionalFormatting>
  <conditionalFormatting sqref="AH330:AI331">
    <cfRule type="expression" dxfId="689" priority="5065">
      <formula>$AK$36=1</formula>
    </cfRule>
  </conditionalFormatting>
  <conditionalFormatting sqref="AI113">
    <cfRule type="expression" dxfId="688" priority="5125">
      <formula>$AK$36=1</formula>
    </cfRule>
  </conditionalFormatting>
  <conditionalFormatting sqref="AJ20:AX96 AJ97:AL97 AQ97:AX97 AJ98:AX240">
    <cfRule type="expression" dxfId="687" priority="30" stopIfTrue="1">
      <formula>$AJ$19="□"</formula>
    </cfRule>
  </conditionalFormatting>
  <conditionalFormatting sqref="AJ244:AX530">
    <cfRule type="expression" dxfId="686" priority="2" stopIfTrue="1">
      <formula>$AJ$19="□"</formula>
    </cfRule>
  </conditionalFormatting>
  <conditionalFormatting sqref="AK53">
    <cfRule type="expression" dxfId="685" priority="3233">
      <formula>$AK$53="☑"</formula>
    </cfRule>
  </conditionalFormatting>
  <conditionalFormatting sqref="AK65:AK66">
    <cfRule type="expression" dxfId="684" priority="2344">
      <formula>OR($AK$65="☑",$AK$66="☑")</formula>
    </cfRule>
    <cfRule type="expression" dxfId="683" priority="2345">
      <formula>$AK$56="☑"</formula>
    </cfRule>
  </conditionalFormatting>
  <conditionalFormatting sqref="AK68:AK69">
    <cfRule type="expression" dxfId="682" priority="2343">
      <formula>$AK$56="☑"</formula>
    </cfRule>
    <cfRule type="expression" dxfId="681" priority="728">
      <formula>OR($AK$68="☑",$AK$69="☑")</formula>
    </cfRule>
  </conditionalFormatting>
  <conditionalFormatting sqref="AK74">
    <cfRule type="expression" dxfId="680" priority="3225">
      <formula>$AK$74="☑"</formula>
    </cfRule>
  </conditionalFormatting>
  <conditionalFormatting sqref="AK90:AK91">
    <cfRule type="expression" dxfId="679" priority="3218">
      <formula>OR($AK$90="☑",$AK$91="☑")</formula>
    </cfRule>
    <cfRule type="expression" dxfId="678" priority="3246">
      <formula>OR($AK$77="☑",$AK$82="☑")</formula>
    </cfRule>
  </conditionalFormatting>
  <conditionalFormatting sqref="AK93:AK94">
    <cfRule type="expression" dxfId="677" priority="3216">
      <formula>OR($AK$77="☑",$AK$82="☑")</formula>
    </cfRule>
    <cfRule type="expression" dxfId="676" priority="3047">
      <formula>OR($AK$93="☑",$AK$94="☑")</formula>
    </cfRule>
  </conditionalFormatting>
  <conditionalFormatting sqref="AK116">
    <cfRule type="expression" dxfId="675" priority="3221">
      <formula>$AK$74="☑"</formula>
    </cfRule>
  </conditionalFormatting>
  <conditionalFormatting sqref="AK125:AK126">
    <cfRule type="expression" dxfId="674" priority="835">
      <formula>OR($AK$125="☑",$AK$126="☑")</formula>
    </cfRule>
    <cfRule type="expression" dxfId="673" priority="836">
      <formula>$AK$119="☑"</formula>
    </cfRule>
  </conditionalFormatting>
  <conditionalFormatting sqref="AK131">
    <cfRule type="expression" dxfId="672" priority="3205">
      <formula>$AK$74="☑"</formula>
    </cfRule>
  </conditionalFormatting>
  <conditionalFormatting sqref="AK138:AK139">
    <cfRule type="expression" dxfId="671" priority="3199">
      <formula>$AK$134="☑"</formula>
    </cfRule>
    <cfRule type="expression" dxfId="670" priority="3042">
      <formula>OR($AK$138="☑",$AK$139="☑")</formula>
    </cfRule>
  </conditionalFormatting>
  <conditionalFormatting sqref="AK156:AK157">
    <cfRule type="expression" dxfId="669" priority="3039">
      <formula>$AK$147="☑"</formula>
    </cfRule>
    <cfRule type="expression" dxfId="668" priority="697">
      <formula>OR($AK$156="☑",$AK$157="☑")</formula>
    </cfRule>
  </conditionalFormatting>
  <conditionalFormatting sqref="AK159">
    <cfRule type="expression" dxfId="667" priority="3314">
      <formula>$J159="☑"</formula>
    </cfRule>
  </conditionalFormatting>
  <conditionalFormatting sqref="AK179:AK180">
    <cfRule type="expression" dxfId="666" priority="3184">
      <formula>OR($AK$179="☑",$AK$180="☑")</formula>
    </cfRule>
    <cfRule type="expression" dxfId="665" priority="3186">
      <formula>$AK$165="☑"</formula>
    </cfRule>
  </conditionalFormatting>
  <conditionalFormatting sqref="AK182">
    <cfRule type="expression" dxfId="664" priority="3664">
      <formula>$J182="☑"</formula>
    </cfRule>
  </conditionalFormatting>
  <conditionalFormatting sqref="AK195:AK196">
    <cfRule type="expression" dxfId="663" priority="3178">
      <formula>OR($AK$195="☑",$AK$196="☑")</formula>
    </cfRule>
    <cfRule type="expression" dxfId="662" priority="3179">
      <formula>$AK$188="☑"</formula>
    </cfRule>
  </conditionalFormatting>
  <conditionalFormatting sqref="AK198">
    <cfRule type="expression" dxfId="661" priority="3656">
      <formula>$J198="☑"</formula>
    </cfRule>
  </conditionalFormatting>
  <conditionalFormatting sqref="AK211:AK212">
    <cfRule type="expression" dxfId="660" priority="776">
      <formula>OR($AK$211="☑",$AK$212="☑")</formula>
    </cfRule>
    <cfRule type="expression" dxfId="659" priority="777">
      <formula>$AK$205="☑"</formula>
    </cfRule>
  </conditionalFormatting>
  <conditionalFormatting sqref="AK214:AK215">
    <cfRule type="expression" dxfId="658" priority="775">
      <formula>$AK$204="☑"</formula>
    </cfRule>
    <cfRule type="expression" dxfId="657" priority="661">
      <formula>OR($AK$214="☑",$AK$215="☑")</formula>
    </cfRule>
  </conditionalFormatting>
  <conditionalFormatting sqref="AK217">
    <cfRule type="expression" dxfId="656" priority="1359">
      <formula>$J217="☑"</formula>
    </cfRule>
  </conditionalFormatting>
  <conditionalFormatting sqref="AK231:AK232">
    <cfRule type="expression" dxfId="655" priority="642">
      <formula>OR($AK$231="☑",$AK$232="☑")</formula>
    </cfRule>
    <cfRule type="expression" dxfId="654" priority="643">
      <formula>OR($AK$223="☑",$AK$224="☑",$AK$229="☑")</formula>
    </cfRule>
  </conditionalFormatting>
  <conditionalFormatting sqref="AK234:AK235">
    <cfRule type="expression" dxfId="653" priority="640">
      <formula>OR($AK$234="☑",$AK$235="☑")</formula>
    </cfRule>
    <cfRule type="expression" dxfId="652" priority="641">
      <formula>OR($AK$223="☑",$AK$224="☑",$AK$229="☑")</formula>
    </cfRule>
  </conditionalFormatting>
  <conditionalFormatting sqref="AK237">
    <cfRule type="expression" dxfId="651" priority="1350">
      <formula>$J237="☑"</formula>
    </cfRule>
  </conditionalFormatting>
  <conditionalFormatting sqref="AK259:AK260">
    <cfRule type="expression" dxfId="650" priority="3165">
      <formula>OR($AK$259="☑",$AK$260="☑")</formula>
    </cfRule>
    <cfRule type="expression" dxfId="649" priority="3167">
      <formula>$AK$251="☑"</formula>
    </cfRule>
  </conditionalFormatting>
  <conditionalFormatting sqref="AK262:AK263">
    <cfRule type="expression" dxfId="648" priority="3038">
      <formula>$AK$251="☑"</formula>
    </cfRule>
    <cfRule type="expression" dxfId="647" priority="624">
      <formula>OR($AK$262="☑",$AK$263="☑")</formula>
    </cfRule>
  </conditionalFormatting>
  <conditionalFormatting sqref="AK265">
    <cfRule type="expression" dxfId="646" priority="3648">
      <formula>$J265="☑"</formula>
    </cfRule>
  </conditionalFormatting>
  <conditionalFormatting sqref="AK271:AK272">
    <cfRule type="expression" dxfId="645" priority="3538">
      <formula>$U271="☑"</formula>
    </cfRule>
  </conditionalFormatting>
  <conditionalFormatting sqref="AK279:AK280">
    <cfRule type="expression" dxfId="644" priority="3033">
      <formula>OR($AK$279="☑",$AK$280="☑")</formula>
    </cfRule>
    <cfRule type="expression" dxfId="643" priority="3156">
      <formula>$AK$271="☑"</formula>
    </cfRule>
  </conditionalFormatting>
  <conditionalFormatting sqref="AK282:AK283">
    <cfRule type="expression" dxfId="642" priority="600">
      <formula>OR($AK$282="☑",$AK$283="☑")</formula>
    </cfRule>
    <cfRule type="expression" dxfId="641" priority="3413">
      <formula>$AK$271="☑"</formula>
    </cfRule>
  </conditionalFormatting>
  <conditionalFormatting sqref="AK285">
    <cfRule type="expression" dxfId="640" priority="3639">
      <formula>$J285="☑"</formula>
    </cfRule>
  </conditionalFormatting>
  <conditionalFormatting sqref="AK302:AK303">
    <cfRule type="expression" dxfId="639" priority="3145">
      <formula>OR($AK$291="☑",$AK$296="☑")</formula>
    </cfRule>
    <cfRule type="expression" dxfId="638" priority="567">
      <formula>OR($AK$302="☑",$AK$303="☑")</formula>
    </cfRule>
  </conditionalFormatting>
  <conditionalFormatting sqref="AK305:AK306">
    <cfRule type="expression" dxfId="637" priority="565">
      <formula>OR($AK$291="☑",$AK$296="☑")</formula>
    </cfRule>
    <cfRule type="expression" dxfId="636" priority="564">
      <formula>OR($AK$305="☑",$AK$306="☑",$AK$306)</formula>
    </cfRule>
  </conditionalFormatting>
  <conditionalFormatting sqref="AK308">
    <cfRule type="expression" dxfId="635" priority="3630">
      <formula>$J308="☑"</formula>
    </cfRule>
  </conditionalFormatting>
  <conditionalFormatting sqref="AK322:AK323">
    <cfRule type="expression" dxfId="634" priority="3138">
      <formula>$AK$314="☑"</formula>
    </cfRule>
    <cfRule type="expression" dxfId="633" priority="3137">
      <formula>OR($AK$322="☑",$AK$323="☑")</formula>
    </cfRule>
  </conditionalFormatting>
  <conditionalFormatting sqref="AK325:AK326">
    <cfRule type="expression" dxfId="632" priority="3136">
      <formula>$AK$314="☑"</formula>
    </cfRule>
    <cfRule type="expression" dxfId="631" priority="3026">
      <formula>OR($AK$325="☑",$AK$326="☑")</formula>
    </cfRule>
  </conditionalFormatting>
  <conditionalFormatting sqref="AK328">
    <cfRule type="expression" dxfId="630" priority="3621">
      <formula>$J328="☑"</formula>
    </cfRule>
  </conditionalFormatting>
  <conditionalFormatting sqref="AK344:AK345">
    <cfRule type="expression" dxfId="629" priority="3115">
      <formula>OR($AK$334="☑",$AK$342="☑")</formula>
    </cfRule>
    <cfRule type="expression" dxfId="628" priority="3017">
      <formula>OR($AK$344="☑",$AK$345="☑")</formula>
    </cfRule>
  </conditionalFormatting>
  <conditionalFormatting sqref="AK347:AK348">
    <cfRule type="expression" dxfId="627" priority="519">
      <formula>OR($AK$334="☑",$AK$342="☑")</formula>
    </cfRule>
    <cfRule type="expression" dxfId="626" priority="518">
      <formula>OR($AK$347="☑",$AK$348="☑")</formula>
    </cfRule>
  </conditionalFormatting>
  <conditionalFormatting sqref="AK350">
    <cfRule type="expression" dxfId="625" priority="3594">
      <formula>$J350="☑"</formula>
    </cfRule>
  </conditionalFormatting>
  <conditionalFormatting sqref="AK372:AK373">
    <cfRule type="expression" dxfId="624" priority="3105">
      <formula>OR($AK$372="☑",$AK$373="☑")</formula>
    </cfRule>
    <cfRule type="expression" dxfId="623" priority="3106">
      <formula>OR($AK$356="☑",$AK$361="☑")</formula>
    </cfRule>
  </conditionalFormatting>
  <conditionalFormatting sqref="AK375:AK376">
    <cfRule type="expression" dxfId="622" priority="3104">
      <formula>OR($AK$375="☑",$AK$376="☑")</formula>
    </cfRule>
    <cfRule type="expression" dxfId="621" priority="3015">
      <formula>OR($AK$375="☑",$AK$376="☑")</formula>
    </cfRule>
  </conditionalFormatting>
  <conditionalFormatting sqref="AK378">
    <cfRule type="expression" dxfId="620" priority="3577">
      <formula>$J378="☑"</formula>
    </cfRule>
  </conditionalFormatting>
  <conditionalFormatting sqref="AK391:AK392">
    <cfRule type="expression" dxfId="619" priority="462">
      <formula>$AK$384="☑"</formula>
    </cfRule>
    <cfRule type="expression" dxfId="618" priority="461">
      <formula>OR($AK$391="☑",$AK$392="☑")</formula>
    </cfRule>
  </conditionalFormatting>
  <conditionalFormatting sqref="AK394:AK395">
    <cfRule type="expression" dxfId="617" priority="460">
      <formula>$AK$384="☑"</formula>
    </cfRule>
    <cfRule type="expression" dxfId="616" priority="459">
      <formula>OR($AK$394="☑",$AK$395="☑")</formula>
    </cfRule>
  </conditionalFormatting>
  <conditionalFormatting sqref="AK410:AK411">
    <cfRule type="expression" dxfId="615" priority="443">
      <formula>$AK$403="☑"</formula>
    </cfRule>
    <cfRule type="expression" dxfId="614" priority="442">
      <formula>OR($AK$410="☑",$AK$411="☑")</formula>
    </cfRule>
  </conditionalFormatting>
  <conditionalFormatting sqref="AK413:AK414">
    <cfRule type="expression" dxfId="613" priority="440">
      <formula>OR($AK$413="☑",$AK$414="☑")</formula>
    </cfRule>
    <cfRule type="expression" dxfId="612" priority="441">
      <formula>$AK$403="☑"</formula>
    </cfRule>
  </conditionalFormatting>
  <conditionalFormatting sqref="AK429:AK430">
    <cfRule type="expression" dxfId="611" priority="420">
      <formula>$AK$422="☑"</formula>
    </cfRule>
    <cfRule type="expression" dxfId="610" priority="419">
      <formula>OR($AK$429="☑",$AK$430="☑")</formula>
    </cfRule>
  </conditionalFormatting>
  <conditionalFormatting sqref="AK432:AK433">
    <cfRule type="expression" dxfId="609" priority="418">
      <formula>$AK$422="☑"</formula>
    </cfRule>
    <cfRule type="expression" dxfId="608" priority="416">
      <formula>OR($AK$432="☑",$AK$433="☑")</formula>
    </cfRule>
  </conditionalFormatting>
  <conditionalFormatting sqref="AK446:AK447">
    <cfRule type="expression" dxfId="607" priority="384">
      <formula>OR($AK$446="☑",$AK$447="☑")</formula>
    </cfRule>
    <cfRule type="expression" dxfId="606" priority="385">
      <formula>$AK$441="☑"</formula>
    </cfRule>
  </conditionalFormatting>
  <conditionalFormatting sqref="AK449:AK450">
    <cfRule type="expression" dxfId="605" priority="383">
      <formula>$AK$441="☑"</formula>
    </cfRule>
    <cfRule type="expression" dxfId="604" priority="382">
      <formula>OR($AK$449="☑",$AK$450="☑")</formula>
    </cfRule>
  </conditionalFormatting>
  <conditionalFormatting sqref="AK465:AK466">
    <cfRule type="expression" dxfId="603" priority="359">
      <formula>$AK$458="☑"</formula>
    </cfRule>
    <cfRule type="expression" dxfId="602" priority="358">
      <formula>OR($AK$465="☑",$AK$466="☑")</formula>
    </cfRule>
  </conditionalFormatting>
  <conditionalFormatting sqref="AK468:AK469">
    <cfRule type="expression" dxfId="601" priority="355">
      <formula>$AK$458="☑"</formula>
    </cfRule>
    <cfRule type="expression" dxfId="600" priority="354">
      <formula>OR($AK$468="☑",$AK$469="☑")</formula>
    </cfRule>
  </conditionalFormatting>
  <conditionalFormatting sqref="AK482:AK483">
    <cfRule type="expression" dxfId="599" priority="332">
      <formula>$AK$477="☑"</formula>
    </cfRule>
    <cfRule type="expression" dxfId="598" priority="331">
      <formula>OR($AK$482="☑",$AK$483="☑")</formula>
    </cfRule>
  </conditionalFormatting>
  <conditionalFormatting sqref="AK485:AK486">
    <cfRule type="expression" dxfId="597" priority="330">
      <formula>$AK$477="☑"</formula>
    </cfRule>
    <cfRule type="expression" dxfId="596" priority="329">
      <formula>OR($AK$485="☑",$AK$486="☑")</formula>
    </cfRule>
  </conditionalFormatting>
  <conditionalFormatting sqref="AK501:AK502">
    <cfRule type="expression" dxfId="595" priority="310">
      <formula>$AK$494="☑"</formula>
    </cfRule>
    <cfRule type="expression" dxfId="594" priority="309">
      <formula>OR($AK$501="☑",$AK$502="☑")</formula>
    </cfRule>
  </conditionalFormatting>
  <conditionalFormatting sqref="AK504:AK505">
    <cfRule type="expression" dxfId="593" priority="308">
      <formula>$AK$494="☑"</formula>
    </cfRule>
    <cfRule type="expression" dxfId="592" priority="307">
      <formula>OR($AK$504="☑",$AK$505="☑")</formula>
    </cfRule>
  </conditionalFormatting>
  <conditionalFormatting sqref="AK518:AK519">
    <cfRule type="expression" dxfId="591" priority="281">
      <formula>OR($AK$518="☑",$AK$519="☑")</formula>
    </cfRule>
    <cfRule type="expression" dxfId="590" priority="282">
      <formula>$AK$513="☑"</formula>
    </cfRule>
  </conditionalFormatting>
  <conditionalFormatting sqref="AK521:AK522">
    <cfRule type="expression" dxfId="589" priority="279">
      <formula>OR($AK$521="☑",$AK$522="☑")</formula>
    </cfRule>
    <cfRule type="expression" dxfId="588" priority="280">
      <formula>$AK$513="☑"</formula>
    </cfRule>
  </conditionalFormatting>
  <conditionalFormatting sqref="AK141:AL141">
    <cfRule type="expression" dxfId="587" priority="3330">
      <formula>$J141="☑"</formula>
    </cfRule>
  </conditionalFormatting>
  <conditionalFormatting sqref="AK25:AM25">
    <cfRule type="expression" dxfId="586" priority="3059" stopIfTrue="1">
      <formula>$J$54="☑"</formula>
    </cfRule>
  </conditionalFormatting>
  <conditionalFormatting sqref="AK101:AM101">
    <cfRule type="expression" dxfId="585" priority="2959" stopIfTrue="1">
      <formula>$J$54="☑"</formula>
    </cfRule>
  </conditionalFormatting>
  <conditionalFormatting sqref="AK54:AR70">
    <cfRule type="expression" dxfId="584" priority="723" stopIfTrue="1">
      <formula>$AK$53="☑"</formula>
    </cfRule>
    <cfRule type="expression" dxfId="583" priority="724" stopIfTrue="1">
      <formula>$AN$53="☑"</formula>
    </cfRule>
  </conditionalFormatting>
  <conditionalFormatting sqref="AK55:AR70">
    <cfRule type="expression" dxfId="582" priority="725" stopIfTrue="1">
      <formula>$AK$54="☑"</formula>
    </cfRule>
  </conditionalFormatting>
  <conditionalFormatting sqref="AK57:AR70">
    <cfRule type="expression" dxfId="581" priority="726" stopIfTrue="1">
      <formula>$AK$56="□"</formula>
    </cfRule>
  </conditionalFormatting>
  <conditionalFormatting sqref="AK75:AR91 AK92:AO92 AQ92:AR92 AK93:AR95">
    <cfRule type="expression" dxfId="580" priority="748" stopIfTrue="1">
      <formula>$AN$74="☑"</formula>
    </cfRule>
    <cfRule type="expression" dxfId="579" priority="747" stopIfTrue="1">
      <formula>$AK$74="☑"</formula>
    </cfRule>
  </conditionalFormatting>
  <conditionalFormatting sqref="AK76:AR95">
    <cfRule type="expression" dxfId="578" priority="749" stopIfTrue="1">
      <formula>$AK$75="☑"</formula>
    </cfRule>
  </conditionalFormatting>
  <conditionalFormatting sqref="AK89:AR91 AK92:AO92 AQ92:AR92 AK93:AR95">
    <cfRule type="expression" dxfId="577" priority="750" stopIfTrue="1">
      <formula>AND($AK$77="□",$AK$82="□")</formula>
    </cfRule>
  </conditionalFormatting>
  <conditionalFormatting sqref="AK117:AR127">
    <cfRule type="expression" dxfId="576" priority="721" stopIfTrue="1">
      <formula>$AK$116="☑"</formula>
    </cfRule>
    <cfRule type="expression" dxfId="575" priority="722" stopIfTrue="1">
      <formula>$AN$116="☑"</formula>
    </cfRule>
  </conditionalFormatting>
  <conditionalFormatting sqref="AK118:AR127">
    <cfRule type="expression" dxfId="574" priority="742" stopIfTrue="1">
      <formula>$AK$117="☑"</formula>
    </cfRule>
  </conditionalFormatting>
  <conditionalFormatting sqref="AK124:AR127">
    <cfRule type="expression" dxfId="573" priority="834" stopIfTrue="1">
      <formula>AND($AK$119="□")</formula>
    </cfRule>
  </conditionalFormatting>
  <conditionalFormatting sqref="AK132:AR140">
    <cfRule type="expression" dxfId="572" priority="703" stopIfTrue="1">
      <formula>$AN$131="☑"</formula>
    </cfRule>
    <cfRule type="expression" dxfId="571" priority="166" stopIfTrue="1">
      <formula>$AK$131="☑"</formula>
    </cfRule>
  </conditionalFormatting>
  <conditionalFormatting sqref="AK133:AR140">
    <cfRule type="expression" dxfId="570" priority="826" stopIfTrue="1">
      <formula>$AK$132="☑"</formula>
    </cfRule>
  </conditionalFormatting>
  <conditionalFormatting sqref="AK137:AR140">
    <cfRule type="expression" dxfId="569" priority="833" stopIfTrue="1">
      <formula>$AK$134="□"</formula>
    </cfRule>
  </conditionalFormatting>
  <conditionalFormatting sqref="AK145:AR150 AK151:AN151 AQ151:AR151 AK152:AR158">
    <cfRule type="expression" dxfId="568" priority="693" stopIfTrue="1">
      <formula>$AK$144="☑"</formula>
    </cfRule>
    <cfRule type="expression" dxfId="567" priority="694" stopIfTrue="1">
      <formula>$AN$144="☑"</formula>
    </cfRule>
  </conditionalFormatting>
  <conditionalFormatting sqref="AK146:AR158">
    <cfRule type="expression" dxfId="566" priority="692" stopIfTrue="1">
      <formula>$AK$145="☑"</formula>
    </cfRule>
  </conditionalFormatting>
  <conditionalFormatting sqref="AK155:AR158">
    <cfRule type="expression" dxfId="565" priority="695" stopIfTrue="1">
      <formula>OR($AK$147="□",$AK$153="□")</formula>
    </cfRule>
  </conditionalFormatting>
  <conditionalFormatting sqref="AK163:AR181">
    <cfRule type="expression" dxfId="564" priority="144" stopIfTrue="1">
      <formula>OR($AK$162="☑",$AN$162="☑")</formula>
    </cfRule>
  </conditionalFormatting>
  <conditionalFormatting sqref="AK164:AR181">
    <cfRule type="expression" dxfId="563" priority="145" stopIfTrue="1">
      <formula>$AK$163="☑"</formula>
    </cfRule>
  </conditionalFormatting>
  <conditionalFormatting sqref="AK186:AR197">
    <cfRule type="expression" dxfId="562" priority="676" stopIfTrue="1">
      <formula>$AN$185="☑"</formula>
    </cfRule>
    <cfRule type="expression" dxfId="561" priority="674" stopIfTrue="1">
      <formula>$AK$185="☑"</formula>
    </cfRule>
  </conditionalFormatting>
  <conditionalFormatting sqref="AK188:AR197">
    <cfRule type="expression" dxfId="560" priority="3096" stopIfTrue="1">
      <formula>$AK$186="☑"</formula>
    </cfRule>
  </conditionalFormatting>
  <conditionalFormatting sqref="AK189:AR197">
    <cfRule type="expression" dxfId="559" priority="3177" stopIfTrue="1">
      <formula>$AK$188="□"</formula>
    </cfRule>
  </conditionalFormatting>
  <conditionalFormatting sqref="AK202:AR216">
    <cfRule type="expression" dxfId="558" priority="130" stopIfTrue="1">
      <formula>$AK$201="☑"</formula>
    </cfRule>
    <cfRule type="expression" dxfId="557" priority="645" stopIfTrue="1">
      <formula>$AN$201="☑"</formula>
    </cfRule>
  </conditionalFormatting>
  <conditionalFormatting sqref="AK203:AR216">
    <cfRule type="expression" dxfId="556" priority="657" stopIfTrue="1">
      <formula>$AK$202="☑"</formula>
    </cfRule>
  </conditionalFormatting>
  <conditionalFormatting sqref="AK221:AR236">
    <cfRule type="expression" dxfId="555" priority="135" stopIfTrue="1">
      <formula>$AN$220="☑"</formula>
    </cfRule>
    <cfRule type="expression" dxfId="554" priority="134" stopIfTrue="1">
      <formula>$AK$220="☑"</formula>
    </cfRule>
  </conditionalFormatting>
  <conditionalFormatting sqref="AK249:AR264">
    <cfRule type="expression" dxfId="553" priority="620" stopIfTrue="1">
      <formula>$AN$248="☑"</formula>
    </cfRule>
    <cfRule type="expression" dxfId="552" priority="619" stopIfTrue="1">
      <formula>$AK$248="☑"</formula>
    </cfRule>
  </conditionalFormatting>
  <conditionalFormatting sqref="AK250:AR264">
    <cfRule type="expression" dxfId="551" priority="621" stopIfTrue="1">
      <formula>$AK$249="☑"</formula>
    </cfRule>
  </conditionalFormatting>
  <conditionalFormatting sqref="AK258:AR264">
    <cfRule type="expression" dxfId="550" priority="622" stopIfTrue="1">
      <formula>$AK$251="□"</formula>
    </cfRule>
  </conditionalFormatting>
  <conditionalFormatting sqref="AK269:AR284">
    <cfRule type="expression" dxfId="549" priority="595" stopIfTrue="1">
      <formula>$AN$268="☑"</formula>
    </cfRule>
    <cfRule type="expression" dxfId="548" priority="594" stopIfTrue="1">
      <formula>$AK$268="☑"</formula>
    </cfRule>
  </conditionalFormatting>
  <conditionalFormatting sqref="AK270:AR284">
    <cfRule type="expression" dxfId="547" priority="596" stopIfTrue="1">
      <formula>$AK$269="☑"</formula>
    </cfRule>
  </conditionalFormatting>
  <conditionalFormatting sqref="AK278:AR284">
    <cfRule type="expression" dxfId="546" priority="597" stopIfTrue="1">
      <formula>$AK$271="□"</formula>
    </cfRule>
  </conditionalFormatting>
  <conditionalFormatting sqref="AK289:AR307">
    <cfRule type="expression" dxfId="545" priority="560" stopIfTrue="1">
      <formula>$AN$288="☑"</formula>
    </cfRule>
    <cfRule type="expression" dxfId="544" priority="559" stopIfTrue="1">
      <formula>$AK$288="☑"</formula>
    </cfRule>
  </conditionalFormatting>
  <conditionalFormatting sqref="AK290:AR307">
    <cfRule type="expression" dxfId="543" priority="561" stopIfTrue="1">
      <formula>$AK$289="☑"</formula>
    </cfRule>
  </conditionalFormatting>
  <conditionalFormatting sqref="AK301:AR307">
    <cfRule type="expression" dxfId="542" priority="562" stopIfTrue="1">
      <formula>AND($AK$291="□",$AK$296="□")</formula>
    </cfRule>
  </conditionalFormatting>
  <conditionalFormatting sqref="AK312:AR323 AK324:AO324 AQ324:AR324 AK325:AR327">
    <cfRule type="expression" dxfId="541" priority="537" stopIfTrue="1">
      <formula>$AN$311="☑"</formula>
    </cfRule>
    <cfRule type="expression" dxfId="540" priority="536" stopIfTrue="1">
      <formula>$AK$311="☑"</formula>
    </cfRule>
  </conditionalFormatting>
  <conditionalFormatting sqref="AK313:AR323 AK324:AO324 AQ324:AR324 AK325:AR327">
    <cfRule type="expression" dxfId="539" priority="538" stopIfTrue="1">
      <formula>$AK$312="☑"</formula>
    </cfRule>
  </conditionalFormatting>
  <conditionalFormatting sqref="AK321:AR323 AK324:AO324 AQ324:AR324 AK325:AR327">
    <cfRule type="expression" dxfId="538" priority="539" stopIfTrue="1">
      <formula>$AK$314="□"</formula>
    </cfRule>
  </conditionalFormatting>
  <conditionalFormatting sqref="AK332:AR349">
    <cfRule type="expression" dxfId="537" priority="513" stopIfTrue="1">
      <formula>$AK$331="☑"</formula>
    </cfRule>
    <cfRule type="expression" dxfId="536" priority="514" stopIfTrue="1">
      <formula>$AN$331="☑"</formula>
    </cfRule>
  </conditionalFormatting>
  <conditionalFormatting sqref="AK333:AR349">
    <cfRule type="expression" dxfId="535" priority="515" stopIfTrue="1">
      <formula>$AK$332="☑"</formula>
    </cfRule>
  </conditionalFormatting>
  <conditionalFormatting sqref="AK343:AR349">
    <cfRule type="expression" dxfId="534" priority="516" stopIfTrue="1">
      <formula>AND($AK$334="□",$AK$342="□")</formula>
    </cfRule>
  </conditionalFormatting>
  <conditionalFormatting sqref="AK354:AR377">
    <cfRule type="expression" dxfId="533" priority="481" stopIfTrue="1">
      <formula>$AK$353="☑"</formula>
    </cfRule>
    <cfRule type="expression" dxfId="532" priority="482" stopIfTrue="1">
      <formula>$AN$353="☑"</formula>
    </cfRule>
  </conditionalFormatting>
  <conditionalFormatting sqref="AK355:AR377">
    <cfRule type="expression" dxfId="531" priority="483" stopIfTrue="1">
      <formula>$AK$354="☑"</formula>
    </cfRule>
  </conditionalFormatting>
  <conditionalFormatting sqref="AK366:AR377">
    <cfRule type="expression" dxfId="530" priority="484" stopIfTrue="1">
      <formula>AND($AK$356="□",$AK$361="□")</formula>
    </cfRule>
  </conditionalFormatting>
  <conditionalFormatting sqref="AK382:AR396">
    <cfRule type="expression" dxfId="529" priority="245" stopIfTrue="1">
      <formula>OR($AK$381="☑",$AN$381="☑")</formula>
    </cfRule>
  </conditionalFormatting>
  <conditionalFormatting sqref="AK383:AR396">
    <cfRule type="expression" dxfId="528" priority="247" stopIfTrue="1">
      <formula>$AK$382="☑"</formula>
    </cfRule>
  </conditionalFormatting>
  <conditionalFormatting sqref="AK390:AR396">
    <cfRule type="expression" dxfId="527" priority="272" stopIfTrue="1">
      <formula>$AK$384="□"</formula>
    </cfRule>
  </conditionalFormatting>
  <conditionalFormatting sqref="AK401:AR415">
    <cfRule type="expression" dxfId="526" priority="241" stopIfTrue="1">
      <formula>OR($AK$400="☑",$AN$400="☑")</formula>
    </cfRule>
  </conditionalFormatting>
  <conditionalFormatting sqref="AK402:AR415">
    <cfRule type="expression" dxfId="525" priority="242" stopIfTrue="1">
      <formula>$AK$401="☑"</formula>
    </cfRule>
  </conditionalFormatting>
  <conditionalFormatting sqref="AK409:AR415">
    <cfRule type="expression" dxfId="524" priority="271" stopIfTrue="1">
      <formula>$AK$403="□"</formula>
    </cfRule>
  </conditionalFormatting>
  <conditionalFormatting sqref="AK420:AR434">
    <cfRule type="expression" dxfId="523" priority="236" stopIfTrue="1">
      <formula>OR($AK$419="☑",$AN$419="☑")</formula>
    </cfRule>
  </conditionalFormatting>
  <conditionalFormatting sqref="AK421:AR435">
    <cfRule type="expression" dxfId="522" priority="237" stopIfTrue="1">
      <formula>$AK$420="☑"</formula>
    </cfRule>
  </conditionalFormatting>
  <conditionalFormatting sqref="AK428:AR434">
    <cfRule type="expression" dxfId="521" priority="266" stopIfTrue="1">
      <formula>$AK$422="□"</formula>
    </cfRule>
  </conditionalFormatting>
  <conditionalFormatting sqref="AK439:AR451">
    <cfRule type="expression" dxfId="520" priority="231" stopIfTrue="1">
      <formula>OR($AK$438="☑",$AN$438="☑")</formula>
    </cfRule>
  </conditionalFormatting>
  <conditionalFormatting sqref="AK440:AR451">
    <cfRule type="expression" dxfId="519" priority="232" stopIfTrue="1">
      <formula>$AK$439="☑"</formula>
    </cfRule>
  </conditionalFormatting>
  <conditionalFormatting sqref="AK445:AR451">
    <cfRule type="expression" dxfId="518" priority="263" stopIfTrue="1">
      <formula>$AK$441="□"</formula>
    </cfRule>
  </conditionalFormatting>
  <conditionalFormatting sqref="AK456:AR470">
    <cfRule type="expression" dxfId="517" priority="225" stopIfTrue="1">
      <formula>OR($AK$455="☑",$AN$455="☑")</formula>
    </cfRule>
  </conditionalFormatting>
  <conditionalFormatting sqref="AK457:AR469">
    <cfRule type="expression" dxfId="516" priority="226" stopIfTrue="1">
      <formula>$AK$456="☑"</formula>
    </cfRule>
  </conditionalFormatting>
  <conditionalFormatting sqref="AK464:AR470">
    <cfRule type="expression" dxfId="515" priority="260" stopIfTrue="1">
      <formula>$AK$458="□"</formula>
    </cfRule>
  </conditionalFormatting>
  <conditionalFormatting sqref="AK475:AR487">
    <cfRule type="expression" dxfId="514" priority="220" stopIfTrue="1">
      <formula>OR($AK$474="☑",$AN$474="☑")</formula>
    </cfRule>
  </conditionalFormatting>
  <conditionalFormatting sqref="AK476:AR487">
    <cfRule type="expression" dxfId="513" priority="221" stopIfTrue="1">
      <formula>$AK$475="☑"</formula>
    </cfRule>
  </conditionalFormatting>
  <conditionalFormatting sqref="AK481:AR487">
    <cfRule type="expression" dxfId="512" priority="257" stopIfTrue="1">
      <formula>$AK$477="□"</formula>
    </cfRule>
  </conditionalFormatting>
  <conditionalFormatting sqref="AK492:AR506">
    <cfRule type="expression" dxfId="511" priority="215" stopIfTrue="1">
      <formula>OR($AK$491="☑",$AN$491="☑")</formula>
    </cfRule>
  </conditionalFormatting>
  <conditionalFormatting sqref="AK493:AR506">
    <cfRule type="expression" dxfId="510" priority="216" stopIfTrue="1">
      <formula>$AK$492="☑"</formula>
    </cfRule>
  </conditionalFormatting>
  <conditionalFormatting sqref="AK500:AR506">
    <cfRule type="expression" dxfId="509" priority="255" stopIfTrue="1">
      <formula>$AK$494="□"</formula>
    </cfRule>
  </conditionalFormatting>
  <conditionalFormatting sqref="AK511:AR523">
    <cfRule type="expression" dxfId="508" priority="210" stopIfTrue="1">
      <formula>OR($AK$510="☑",$AN$510="☑")</formula>
    </cfRule>
  </conditionalFormatting>
  <conditionalFormatting sqref="AK512:AR523">
    <cfRule type="expression" dxfId="507" priority="211" stopIfTrue="1">
      <formula>$AK$511="☑"</formula>
    </cfRule>
  </conditionalFormatting>
  <conditionalFormatting sqref="AK517:AR523">
    <cfRule type="expression" dxfId="506" priority="251" stopIfTrue="1">
      <formula>$AK$513="□"</formula>
    </cfRule>
  </conditionalFormatting>
  <conditionalFormatting sqref="AL23">
    <cfRule type="expression" dxfId="505" priority="2968">
      <formula>$AK$39="☑"</formula>
    </cfRule>
  </conditionalFormatting>
  <conditionalFormatting sqref="AL39">
    <cfRule type="expression" dxfId="504" priority="3053">
      <formula>$AK$39="☑"</formula>
    </cfRule>
  </conditionalFormatting>
  <conditionalFormatting sqref="AL53">
    <cfRule type="expression" dxfId="503" priority="3270">
      <formula>$AK$53="☑"</formula>
    </cfRule>
  </conditionalFormatting>
  <conditionalFormatting sqref="AL54">
    <cfRule type="expression" dxfId="502" priority="3391">
      <formula>$AA54="☑"</formula>
    </cfRule>
  </conditionalFormatting>
  <conditionalFormatting sqref="AL56">
    <cfRule type="expression" dxfId="501" priority="3495">
      <formula>$AK$56="☑"</formula>
    </cfRule>
  </conditionalFormatting>
  <conditionalFormatting sqref="AL57">
    <cfRule type="expression" dxfId="500" priority="3494">
      <formula>$AK$57="☑"</formula>
    </cfRule>
  </conditionalFormatting>
  <conditionalFormatting sqref="AL65">
    <cfRule type="expression" dxfId="499" priority="3497">
      <formula>$AK$65="☑"</formula>
    </cfRule>
  </conditionalFormatting>
  <conditionalFormatting sqref="AL66">
    <cfRule type="expression" dxfId="498" priority="3516">
      <formula>$AK66="☑"</formula>
    </cfRule>
  </conditionalFormatting>
  <conditionalFormatting sqref="AL68">
    <cfRule type="expression" dxfId="497" priority="3252">
      <formula>$AK$68="☑"</formula>
    </cfRule>
  </conditionalFormatting>
  <conditionalFormatting sqref="AL69">
    <cfRule type="expression" dxfId="496" priority="3253">
      <formula>$AK$69="☑"</formula>
    </cfRule>
  </conditionalFormatting>
  <conditionalFormatting sqref="AL70">
    <cfRule type="expression" dxfId="495" priority="3238">
      <formula>$AK$70="☑"</formula>
    </cfRule>
  </conditionalFormatting>
  <conditionalFormatting sqref="AL74">
    <cfRule type="expression" dxfId="494" priority="3228">
      <formula>$AK$74="☑"</formula>
    </cfRule>
  </conditionalFormatting>
  <conditionalFormatting sqref="AL75">
    <cfRule type="expression" dxfId="493" priority="3402">
      <formula>$AK75="☑"</formula>
    </cfRule>
  </conditionalFormatting>
  <conditionalFormatting sqref="AL77">
    <cfRule type="expression" dxfId="492" priority="3465">
      <formula>$AK$77="☑"</formula>
    </cfRule>
  </conditionalFormatting>
  <conditionalFormatting sqref="AL82">
    <cfRule type="expression" dxfId="491" priority="3398">
      <formula>$AK$82="☑"</formula>
    </cfRule>
  </conditionalFormatting>
  <conditionalFormatting sqref="AL90">
    <cfRule type="expression" dxfId="490" priority="3476">
      <formula>$AK$90="☑"</formula>
    </cfRule>
  </conditionalFormatting>
  <conditionalFormatting sqref="AL91">
    <cfRule type="expression" dxfId="489" priority="3479">
      <formula>$AK$91="☑"</formula>
    </cfRule>
  </conditionalFormatting>
  <conditionalFormatting sqref="AL93">
    <cfRule type="expression" dxfId="488" priority="3678">
      <formula>$AK93="☑"</formula>
    </cfRule>
  </conditionalFormatting>
  <conditionalFormatting sqref="AL94">
    <cfRule type="expression" dxfId="487" priority="3467">
      <formula>$AK$94="☑"</formula>
    </cfRule>
  </conditionalFormatting>
  <conditionalFormatting sqref="AL99">
    <cfRule type="expression" dxfId="486" priority="2956">
      <formula>$AK$39="☑"</formula>
    </cfRule>
  </conditionalFormatting>
  <conditionalFormatting sqref="AL116">
    <cfRule type="expression" dxfId="485" priority="3224">
      <formula>$AK$116="☑"</formula>
    </cfRule>
  </conditionalFormatting>
  <conditionalFormatting sqref="AL117">
    <cfRule type="expression" dxfId="484" priority="3463">
      <formula>$AK117="☑"</formula>
    </cfRule>
  </conditionalFormatting>
  <conditionalFormatting sqref="AL119">
    <cfRule type="expression" dxfId="483" priority="4619">
      <formula>AK$119="☑"</formula>
    </cfRule>
  </conditionalFormatting>
  <conditionalFormatting sqref="AL125">
    <cfRule type="expression" dxfId="482" priority="3220">
      <formula>$AK$125="☑"</formula>
    </cfRule>
  </conditionalFormatting>
  <conditionalFormatting sqref="AL126">
    <cfRule type="expression" dxfId="481" priority="3211">
      <formula>$AK$126="☑"</formula>
    </cfRule>
  </conditionalFormatting>
  <conditionalFormatting sqref="AL131">
    <cfRule type="expression" dxfId="480" priority="3208">
      <formula>$AK$131="☑"</formula>
    </cfRule>
  </conditionalFormatting>
  <conditionalFormatting sqref="AL132">
    <cfRule type="expression" dxfId="479" priority="3329">
      <formula>$AK132="☑"</formula>
    </cfRule>
  </conditionalFormatting>
  <conditionalFormatting sqref="AL134">
    <cfRule type="expression" dxfId="478" priority="4649">
      <formula>$AK$134="☑"</formula>
    </cfRule>
  </conditionalFormatting>
  <conditionalFormatting sqref="AL138:AL140">
    <cfRule type="expression" dxfId="477" priority="3333">
      <formula>$AK138="☑"</formula>
    </cfRule>
  </conditionalFormatting>
  <conditionalFormatting sqref="AL144">
    <cfRule type="expression" dxfId="476" priority="3295">
      <formula>$AK$144="☑"</formula>
    </cfRule>
  </conditionalFormatting>
  <conditionalFormatting sqref="AL145">
    <cfRule type="expression" dxfId="475" priority="3308">
      <formula>$AK145="☑"</formula>
    </cfRule>
  </conditionalFormatting>
  <conditionalFormatting sqref="AL147">
    <cfRule type="expression" dxfId="474" priority="3310">
      <formula>$AK$147="☑"</formula>
    </cfRule>
  </conditionalFormatting>
  <conditionalFormatting sqref="AL153">
    <cfRule type="expression" dxfId="473" priority="3193">
      <formula>$AK$153="☑"</formula>
    </cfRule>
  </conditionalFormatting>
  <conditionalFormatting sqref="AL156">
    <cfRule type="expression" dxfId="472" priority="3301">
      <formula>$AK$156="☑"</formula>
    </cfRule>
  </conditionalFormatting>
  <conditionalFormatting sqref="AL157">
    <cfRule type="expression" dxfId="471" priority="3316">
      <formula>$AK157="☑"</formula>
    </cfRule>
  </conditionalFormatting>
  <conditionalFormatting sqref="AL158">
    <cfRule type="expression" dxfId="470" priority="3194">
      <formula>$AK$158="☑"</formula>
    </cfRule>
  </conditionalFormatting>
  <conditionalFormatting sqref="AL162">
    <cfRule type="expression" dxfId="469" priority="3294">
      <formula>$AK$162="☑"</formula>
    </cfRule>
  </conditionalFormatting>
  <conditionalFormatting sqref="AL163">
    <cfRule type="expression" dxfId="468" priority="3450">
      <formula>$AK163="☑"</formula>
    </cfRule>
  </conditionalFormatting>
  <conditionalFormatting sqref="AL165">
    <cfRule type="expression" dxfId="467" priority="3504">
      <formula>$AK$165="☑"</formula>
    </cfRule>
  </conditionalFormatting>
  <conditionalFormatting sqref="AL172">
    <cfRule type="expression" dxfId="466" priority="3507">
      <formula>$AK$172="☑"</formula>
    </cfRule>
  </conditionalFormatting>
  <conditionalFormatting sqref="AL179">
    <cfRule type="expression" dxfId="465" priority="147">
      <formula>$AK$179="☑"</formula>
    </cfRule>
  </conditionalFormatting>
  <conditionalFormatting sqref="AL180">
    <cfRule type="expression" dxfId="464" priority="146">
      <formula>$AK$180="☑"</formula>
    </cfRule>
  </conditionalFormatting>
  <conditionalFormatting sqref="AL185">
    <cfRule type="expression" dxfId="463" priority="3182">
      <formula>$AK$185="☑"</formula>
    </cfRule>
  </conditionalFormatting>
  <conditionalFormatting sqref="AL186">
    <cfRule type="expression" dxfId="462" priority="3459">
      <formula>$AK186="☑"</formula>
    </cfRule>
  </conditionalFormatting>
  <conditionalFormatting sqref="AL188">
    <cfRule type="expression" dxfId="461" priority="3370">
      <formula>$AK$188="☑"</formula>
    </cfRule>
  </conditionalFormatting>
  <conditionalFormatting sqref="AL189">
    <cfRule type="expression" dxfId="460" priority="3369">
      <formula>$AK$189="☑"</formula>
    </cfRule>
  </conditionalFormatting>
  <conditionalFormatting sqref="AL195">
    <cfRule type="expression" dxfId="459" priority="3657">
      <formula>$AK$195="☑"</formula>
    </cfRule>
  </conditionalFormatting>
  <conditionalFormatting sqref="AL196">
    <cfRule type="expression" dxfId="458" priority="3290">
      <formula>$AK$196="☑"</formula>
    </cfRule>
  </conditionalFormatting>
  <conditionalFormatting sqref="AL202">
    <cfRule type="expression" dxfId="457" priority="656">
      <formula>$AK$202="☑"</formula>
    </cfRule>
  </conditionalFormatting>
  <conditionalFormatting sqref="AL204">
    <cfRule type="expression" dxfId="456" priority="658">
      <formula>$AK$204="☑"</formula>
    </cfRule>
  </conditionalFormatting>
  <conditionalFormatting sqref="AL211">
    <cfRule type="expression" dxfId="455" priority="791">
      <formula>$AK$211="☑"</formula>
    </cfRule>
  </conditionalFormatting>
  <conditionalFormatting sqref="AL212">
    <cfRule type="expression" dxfId="454" priority="1364">
      <formula>$AK212="☑"</formula>
    </cfRule>
  </conditionalFormatting>
  <conditionalFormatting sqref="AL214">
    <cfRule type="expression" dxfId="453" priority="1360">
      <formula>$AK214="☑"</formula>
    </cfRule>
  </conditionalFormatting>
  <conditionalFormatting sqref="AL215">
    <cfRule type="expression" dxfId="452" priority="788">
      <formula>$AK$215="☑"</formula>
    </cfRule>
  </conditionalFormatting>
  <conditionalFormatting sqref="AL221">
    <cfRule type="expression" dxfId="451" priority="136" stopIfTrue="1">
      <formula>$AK$221="☑"</formula>
    </cfRule>
  </conditionalFormatting>
  <conditionalFormatting sqref="AL223">
    <cfRule type="expression" dxfId="450" priority="7928">
      <formula>$AK$223="☑"</formula>
    </cfRule>
  </conditionalFormatting>
  <conditionalFormatting sqref="AL224">
    <cfRule type="expression" dxfId="449" priority="7927">
      <formula>$AK$224="☑"</formula>
    </cfRule>
  </conditionalFormatting>
  <conditionalFormatting sqref="AL231">
    <cfRule type="expression" dxfId="448" priority="638">
      <formula>$AK$231="☑"</formula>
    </cfRule>
  </conditionalFormatting>
  <conditionalFormatting sqref="AL234">
    <cfRule type="expression" dxfId="447" priority="637">
      <formula>$AK$234="☑"</formula>
    </cfRule>
  </conditionalFormatting>
  <conditionalFormatting sqref="AL235">
    <cfRule type="expression" dxfId="446" priority="1351">
      <formula>$AK235="☑"</formula>
    </cfRule>
  </conditionalFormatting>
  <conditionalFormatting sqref="AL248">
    <cfRule type="expression" dxfId="445" priority="3172">
      <formula>$AK$248="☑"</formula>
    </cfRule>
  </conditionalFormatting>
  <conditionalFormatting sqref="AL249">
    <cfRule type="expression" dxfId="444" priority="3458">
      <formula>$AK$249="☑"</formula>
    </cfRule>
  </conditionalFormatting>
  <conditionalFormatting sqref="AL251">
    <cfRule type="expression" dxfId="443" priority="3529">
      <formula>$AK$251="☑"</formula>
    </cfRule>
  </conditionalFormatting>
  <conditionalFormatting sqref="AL259">
    <cfRule type="expression" dxfId="442" priority="3506">
      <formula>$AK$259="☑"</formula>
    </cfRule>
  </conditionalFormatting>
  <conditionalFormatting sqref="AL260">
    <cfRule type="expression" dxfId="441" priority="3505">
      <formula>$AK$260="☑"</formula>
    </cfRule>
  </conditionalFormatting>
  <conditionalFormatting sqref="AL262">
    <cfRule type="expression" dxfId="440" priority="3649">
      <formula>$AK262="☑"</formula>
    </cfRule>
  </conditionalFormatting>
  <conditionalFormatting sqref="AL263">
    <cfRule type="expression" dxfId="439" priority="3169">
      <formula>$AK$263="☑"</formula>
    </cfRule>
  </conditionalFormatting>
  <conditionalFormatting sqref="AL268">
    <cfRule type="expression" dxfId="438" priority="3162">
      <formula>$AK$268="☑"</formula>
    </cfRule>
  </conditionalFormatting>
  <conditionalFormatting sqref="AL269">
    <cfRule type="expression" dxfId="437" priority="3457">
      <formula>$AK$269="☑"</formula>
    </cfRule>
  </conditionalFormatting>
  <conditionalFormatting sqref="AL271">
    <cfRule type="expression" dxfId="436" priority="3537">
      <formula>$AK$271="☑"</formula>
    </cfRule>
  </conditionalFormatting>
  <conditionalFormatting sqref="AL279">
    <cfRule type="expression" dxfId="435" priority="3530">
      <formula>$AK$279="☑"</formula>
    </cfRule>
  </conditionalFormatting>
  <conditionalFormatting sqref="AL280">
    <cfRule type="expression" dxfId="434" priority="3646">
      <formula>$AK280="☑"</formula>
    </cfRule>
  </conditionalFormatting>
  <conditionalFormatting sqref="AL282">
    <cfRule type="expression" dxfId="433" priority="3354">
      <formula>$AK$282="☑"</formula>
    </cfRule>
  </conditionalFormatting>
  <conditionalFormatting sqref="AL283">
    <cfRule type="expression" dxfId="432" priority="3640">
      <formula>$AK283="☑"</formula>
    </cfRule>
  </conditionalFormatting>
  <conditionalFormatting sqref="AL288">
    <cfRule type="expression" dxfId="431" priority="3151">
      <formula>$AK$288="☑"</formula>
    </cfRule>
  </conditionalFormatting>
  <conditionalFormatting sqref="AL289">
    <cfRule type="expression" dxfId="430" priority="3456">
      <formula>$AK289="☑"</formula>
    </cfRule>
  </conditionalFormatting>
  <conditionalFormatting sqref="AL291">
    <cfRule type="expression" dxfId="429" priority="3546">
      <formula>$AK$291="☑"</formula>
    </cfRule>
  </conditionalFormatting>
  <conditionalFormatting sqref="AL296">
    <cfRule type="expression" dxfId="428" priority="3545">
      <formula>$AK$296="☑"</formula>
    </cfRule>
  </conditionalFormatting>
  <conditionalFormatting sqref="AL302">
    <cfRule type="expression" dxfId="427" priority="3541">
      <formula>$AK$302="☑"</formula>
    </cfRule>
  </conditionalFormatting>
  <conditionalFormatting sqref="AL303">
    <cfRule type="expression" dxfId="426" priority="3637">
      <formula>$AK303="☑"</formula>
    </cfRule>
  </conditionalFormatting>
  <conditionalFormatting sqref="AL305">
    <cfRule type="expression" dxfId="425" priority="3539">
      <formula>$AK$305="☑"</formula>
    </cfRule>
  </conditionalFormatting>
  <conditionalFormatting sqref="AL306">
    <cfRule type="expression" dxfId="424" priority="3540">
      <formula>$AK$306="☑"</formula>
    </cfRule>
  </conditionalFormatting>
  <conditionalFormatting sqref="AL311">
    <cfRule type="expression" dxfId="423" priority="3141">
      <formula>$AK$311="☑"</formula>
    </cfRule>
  </conditionalFormatting>
  <conditionalFormatting sqref="AL312">
    <cfRule type="expression" dxfId="422" priority="3455">
      <formula>$AK312="☑"</formula>
    </cfRule>
  </conditionalFormatting>
  <conditionalFormatting sqref="AL314">
    <cfRule type="expression" dxfId="421" priority="3350">
      <formula>$AK$314="☑"</formula>
    </cfRule>
  </conditionalFormatting>
  <conditionalFormatting sqref="AL322">
    <cfRule type="expression" dxfId="420" priority="3549">
      <formula>$AK$322="☑"</formula>
    </cfRule>
  </conditionalFormatting>
  <conditionalFormatting sqref="AL325">
    <cfRule type="expression" dxfId="419" priority="3622">
      <formula>$AK325="☑"</formula>
    </cfRule>
  </conditionalFormatting>
  <conditionalFormatting sqref="AL326">
    <cfRule type="expression" dxfId="418" priority="3548">
      <formula>$AK$326="☑"</formula>
    </cfRule>
  </conditionalFormatting>
  <conditionalFormatting sqref="AL331">
    <cfRule type="expression" dxfId="417" priority="3118">
      <formula>$AK$331="☑"</formula>
    </cfRule>
  </conditionalFormatting>
  <conditionalFormatting sqref="AL332">
    <cfRule type="expression" dxfId="416" priority="3452">
      <formula>$AK332="☑"</formula>
    </cfRule>
  </conditionalFormatting>
  <conditionalFormatting sqref="AL334">
    <cfRule type="expression" dxfId="415" priority="3592">
      <formula>$AK$334="☑"</formula>
    </cfRule>
  </conditionalFormatting>
  <conditionalFormatting sqref="AL342">
    <cfRule type="expression" dxfId="414" priority="3587">
      <formula>$AK$342="☑"</formula>
    </cfRule>
  </conditionalFormatting>
  <conditionalFormatting sqref="AL344">
    <cfRule type="expression" dxfId="413" priority="3593">
      <formula>$AK$344="☑"</formula>
    </cfRule>
  </conditionalFormatting>
  <conditionalFormatting sqref="AL347">
    <cfRule type="expression" dxfId="412" priority="3595">
      <formula>$AK347="☑"</formula>
    </cfRule>
  </conditionalFormatting>
  <conditionalFormatting sqref="AL353">
    <cfRule type="expression" dxfId="411" priority="3109">
      <formula>$AK$353="☑"</formula>
    </cfRule>
  </conditionalFormatting>
  <conditionalFormatting sqref="AL354">
    <cfRule type="expression" dxfId="410" priority="3451">
      <formula>$AK$354="☑"</formula>
    </cfRule>
  </conditionalFormatting>
  <conditionalFormatting sqref="AL356">
    <cfRule type="expression" dxfId="409" priority="3575">
      <formula>$AK$356="☑"</formula>
    </cfRule>
  </conditionalFormatting>
  <conditionalFormatting sqref="AL361">
    <cfRule type="expression" dxfId="408" priority="3436">
      <formula>$AK$361="☑"</formula>
    </cfRule>
  </conditionalFormatting>
  <conditionalFormatting sqref="AL366">
    <cfRule type="expression" dxfId="407" priority="3565">
      <formula>$AK$366="☑"</formula>
    </cfRule>
  </conditionalFormatting>
  <conditionalFormatting sqref="AL372">
    <cfRule type="expression" dxfId="406" priority="3576">
      <formula>$AK$372="☑"</formula>
    </cfRule>
  </conditionalFormatting>
  <conditionalFormatting sqref="AL373">
    <cfRule type="expression" dxfId="405" priority="3584">
      <formula>$AK373="☑"</formula>
    </cfRule>
  </conditionalFormatting>
  <conditionalFormatting sqref="AL375">
    <cfRule type="expression" dxfId="404" priority="3578">
      <formula>$AK375="☑"</formula>
    </cfRule>
  </conditionalFormatting>
  <conditionalFormatting sqref="AL376">
    <cfRule type="expression" dxfId="403" priority="3340">
      <formula>$AK$376="☑"</formula>
    </cfRule>
  </conditionalFormatting>
  <conditionalFormatting sqref="AL381">
    <cfRule type="expression" dxfId="402" priority="1063">
      <formula>$AK$381="☑"</formula>
    </cfRule>
  </conditionalFormatting>
  <conditionalFormatting sqref="AL382">
    <cfRule type="expression" dxfId="401" priority="1061">
      <formula>$AK$382="☑"</formula>
    </cfRule>
  </conditionalFormatting>
  <conditionalFormatting sqref="AL384">
    <cfRule type="expression" dxfId="400" priority="1055">
      <formula>$AK$384="☑"</formula>
    </cfRule>
  </conditionalFormatting>
  <conditionalFormatting sqref="AL391">
    <cfRule type="expression" dxfId="399" priority="1054">
      <formula>$AK$391="☑"</formula>
    </cfRule>
  </conditionalFormatting>
  <conditionalFormatting sqref="AL392">
    <cfRule type="expression" dxfId="398" priority="1053">
      <formula>$AK$392="☑"</formula>
    </cfRule>
  </conditionalFormatting>
  <conditionalFormatting sqref="AL394">
    <cfRule type="expression" dxfId="397" priority="1052">
      <formula>$AK$394="☑"</formula>
    </cfRule>
  </conditionalFormatting>
  <conditionalFormatting sqref="AL395">
    <cfRule type="expression" dxfId="396" priority="1051">
      <formula>$AK$395="☑"</formula>
    </cfRule>
  </conditionalFormatting>
  <conditionalFormatting sqref="AL400">
    <cfRule type="expression" dxfId="395" priority="1037">
      <formula>$AK$400="☑"</formula>
    </cfRule>
  </conditionalFormatting>
  <conditionalFormatting sqref="AL401">
    <cfRule type="expression" dxfId="394" priority="1038">
      <formula>$AK$401="☑"</formula>
    </cfRule>
  </conditionalFormatting>
  <conditionalFormatting sqref="AL403">
    <cfRule type="expression" dxfId="393" priority="1148">
      <formula>$AK$403="☑"</formula>
    </cfRule>
  </conditionalFormatting>
  <conditionalFormatting sqref="AL410">
    <cfRule type="expression" dxfId="392" priority="1042">
      <formula>$AK$410="☑"</formula>
    </cfRule>
  </conditionalFormatting>
  <conditionalFormatting sqref="AL411">
    <cfRule type="expression" dxfId="391" priority="1041">
      <formula>$AK$411="☑"</formula>
    </cfRule>
  </conditionalFormatting>
  <conditionalFormatting sqref="AL413">
    <cfRule type="expression" dxfId="390" priority="1049">
      <formula>$AK$413="☑"</formula>
    </cfRule>
  </conditionalFormatting>
  <conditionalFormatting sqref="AL414">
    <cfRule type="expression" dxfId="389" priority="1040">
      <formula>$AK$414="☑"</formula>
    </cfRule>
  </conditionalFormatting>
  <conditionalFormatting sqref="AL419">
    <cfRule type="expression" dxfId="388" priority="1035">
      <formula>$AK$419="☑"</formula>
    </cfRule>
  </conditionalFormatting>
  <conditionalFormatting sqref="AL420">
    <cfRule type="expression" dxfId="387" priority="1033">
      <formula>$AK$420="☑"</formula>
    </cfRule>
  </conditionalFormatting>
  <conditionalFormatting sqref="AL422">
    <cfRule type="expression" dxfId="386" priority="1027">
      <formula>$AK$422="☑"</formula>
    </cfRule>
  </conditionalFormatting>
  <conditionalFormatting sqref="AL429">
    <cfRule type="expression" dxfId="385" priority="1026">
      <formula>$AK$429="☑"</formula>
    </cfRule>
  </conditionalFormatting>
  <conditionalFormatting sqref="AL430">
    <cfRule type="expression" dxfId="384" priority="1025">
      <formula>$AK$430="☑"</formula>
    </cfRule>
  </conditionalFormatting>
  <conditionalFormatting sqref="AL432">
    <cfRule type="expression" dxfId="383" priority="1024">
      <formula>$AK$432="☑"</formula>
    </cfRule>
  </conditionalFormatting>
  <conditionalFormatting sqref="AL433">
    <cfRule type="expression" dxfId="382" priority="1023">
      <formula>$AK$433="☑"</formula>
    </cfRule>
  </conditionalFormatting>
  <conditionalFormatting sqref="AL438">
    <cfRule type="expression" dxfId="381" priority="1020">
      <formula>$AK$438="☑"</formula>
    </cfRule>
  </conditionalFormatting>
  <conditionalFormatting sqref="AL439">
    <cfRule type="expression" dxfId="380" priority="1018">
      <formula>$AK$439="☑"</formula>
    </cfRule>
  </conditionalFormatting>
  <conditionalFormatting sqref="AL441">
    <cfRule type="expression" dxfId="379" priority="883">
      <formula>$AK$441="☑"</formula>
    </cfRule>
  </conditionalFormatting>
  <conditionalFormatting sqref="AL446">
    <cfRule type="expression" dxfId="378" priority="1017">
      <formula>$AK$446="☑"</formula>
    </cfRule>
  </conditionalFormatting>
  <conditionalFormatting sqref="AL447">
    <cfRule type="expression" dxfId="377" priority="1016">
      <formula>$AK$447="☑"</formula>
    </cfRule>
  </conditionalFormatting>
  <conditionalFormatting sqref="AL449">
    <cfRule type="expression" dxfId="376" priority="1015">
      <formula>$AK$449="☑"</formula>
    </cfRule>
  </conditionalFormatting>
  <conditionalFormatting sqref="AL450">
    <cfRule type="expression" dxfId="375" priority="1014">
      <formula>$AK$450="☑"</formula>
    </cfRule>
  </conditionalFormatting>
  <conditionalFormatting sqref="AL455">
    <cfRule type="expression" dxfId="374" priority="1011">
      <formula>$AK$455="☑"</formula>
    </cfRule>
  </conditionalFormatting>
  <conditionalFormatting sqref="AL456">
    <cfRule type="expression" dxfId="373" priority="1010">
      <formula>$AK$456="☑"</formula>
    </cfRule>
  </conditionalFormatting>
  <conditionalFormatting sqref="AL458">
    <cfRule type="expression" dxfId="372" priority="1009">
      <formula>$AK$458="☑"</formula>
    </cfRule>
  </conditionalFormatting>
  <conditionalFormatting sqref="AL465">
    <cfRule type="expression" dxfId="371" priority="1003">
      <formula>$AK$465="☑"</formula>
    </cfRule>
  </conditionalFormatting>
  <conditionalFormatting sqref="AL466">
    <cfRule type="expression" dxfId="370" priority="1002">
      <formula>$AK$466="☑"</formula>
    </cfRule>
  </conditionalFormatting>
  <conditionalFormatting sqref="AL468">
    <cfRule type="expression" dxfId="369" priority="1001">
      <formula>$AK$468="☑"</formula>
    </cfRule>
  </conditionalFormatting>
  <conditionalFormatting sqref="AL469">
    <cfRule type="expression" dxfId="368" priority="1000">
      <formula>$AK$469="☑"</formula>
    </cfRule>
  </conditionalFormatting>
  <conditionalFormatting sqref="AL474">
    <cfRule type="expression" dxfId="367" priority="995">
      <formula>$AK$474="☑"</formula>
    </cfRule>
  </conditionalFormatting>
  <conditionalFormatting sqref="AL475">
    <cfRule type="expression" dxfId="366" priority="993">
      <formula>$AK$475="☑"</formula>
    </cfRule>
  </conditionalFormatting>
  <conditionalFormatting sqref="AL477">
    <cfRule type="expression" dxfId="365" priority="992">
      <formula>$AK$477="☑"</formula>
    </cfRule>
  </conditionalFormatting>
  <conditionalFormatting sqref="AL482">
    <cfRule type="expression" dxfId="364" priority="988">
      <formula>$AK$482="☑"</formula>
    </cfRule>
  </conditionalFormatting>
  <conditionalFormatting sqref="AL483">
    <cfRule type="expression" dxfId="363" priority="987">
      <formula>$AK$483="☑"</formula>
    </cfRule>
  </conditionalFormatting>
  <conditionalFormatting sqref="AL485">
    <cfRule type="expression" dxfId="362" priority="986">
      <formula>$AK$485="☑"</formula>
    </cfRule>
  </conditionalFormatting>
  <conditionalFormatting sqref="AL486">
    <cfRule type="expression" dxfId="361" priority="985">
      <formula>$AK$486="☑"</formula>
    </cfRule>
  </conditionalFormatting>
  <conditionalFormatting sqref="AL491">
    <cfRule type="expression" dxfId="360" priority="983">
      <formula>$AK$491="☑"</formula>
    </cfRule>
  </conditionalFormatting>
  <conditionalFormatting sqref="AL492">
    <cfRule type="expression" dxfId="359" priority="969">
      <formula>$AK$492="☑"</formula>
    </cfRule>
  </conditionalFormatting>
  <conditionalFormatting sqref="AL494">
    <cfRule type="expression" dxfId="358" priority="971">
      <formula>$AK$494="☑"</formula>
    </cfRule>
  </conditionalFormatting>
  <conditionalFormatting sqref="AL501">
    <cfRule type="expression" dxfId="357" priority="978">
      <formula>$AK$501="☑"</formula>
    </cfRule>
  </conditionalFormatting>
  <conditionalFormatting sqref="AL502">
    <cfRule type="expression" dxfId="356" priority="977">
      <formula>$AK$502="☑"</formula>
    </cfRule>
  </conditionalFormatting>
  <conditionalFormatting sqref="AL504">
    <cfRule type="expression" dxfId="355" priority="980">
      <formula>$AK$504="☑"</formula>
    </cfRule>
  </conditionalFormatting>
  <conditionalFormatting sqref="AL505">
    <cfRule type="expression" dxfId="354" priority="979">
      <formula>$AK$505="☑"</formula>
    </cfRule>
  </conditionalFormatting>
  <conditionalFormatting sqref="AL510">
    <cfRule type="expression" dxfId="353" priority="967">
      <formula>$AK$510="☑"</formula>
    </cfRule>
  </conditionalFormatting>
  <conditionalFormatting sqref="AL511">
    <cfRule type="expression" dxfId="352" priority="965">
      <formula>$AK$511="☑"</formula>
    </cfRule>
  </conditionalFormatting>
  <conditionalFormatting sqref="AL513">
    <cfRule type="expression" dxfId="351" priority="964">
      <formula>$AK$513="☑"</formula>
    </cfRule>
  </conditionalFormatting>
  <conditionalFormatting sqref="AL518">
    <cfRule type="expression" dxfId="350" priority="957">
      <formula>$AK$518="☑"</formula>
    </cfRule>
  </conditionalFormatting>
  <conditionalFormatting sqref="AL519">
    <cfRule type="expression" dxfId="349" priority="956">
      <formula>$AK$519="☑"</formula>
    </cfRule>
  </conditionalFormatting>
  <conditionalFormatting sqref="AL521">
    <cfRule type="expression" dxfId="348" priority="955">
      <formula>$AK$521="☑"</formula>
    </cfRule>
  </conditionalFormatting>
  <conditionalFormatting sqref="AL522">
    <cfRule type="expression" dxfId="347" priority="954">
      <formula>$AK$522="☑"</formula>
    </cfRule>
  </conditionalFormatting>
  <conditionalFormatting sqref="AL128:AN128">
    <cfRule type="expression" dxfId="346" priority="3337">
      <formula>$J128="☑"</formula>
    </cfRule>
  </conditionalFormatting>
  <conditionalFormatting sqref="AL232:AN232">
    <cfRule type="expression" dxfId="345" priority="1357">
      <formula>$AK232="☑"</formula>
    </cfRule>
  </conditionalFormatting>
  <conditionalFormatting sqref="AL323:AN323">
    <cfRule type="expression" dxfId="344" priority="3550">
      <formula>$AK323="☑"</formula>
    </cfRule>
  </conditionalFormatting>
  <conditionalFormatting sqref="AL345:AN345">
    <cfRule type="expression" dxfId="343" priority="3601">
      <formula>$AK345="☑"</formula>
    </cfRule>
  </conditionalFormatting>
  <conditionalFormatting sqref="AL128:AP128">
    <cfRule type="expression" dxfId="342" priority="3336" stopIfTrue="1">
      <formula>$J$132="☑"</formula>
    </cfRule>
  </conditionalFormatting>
  <conditionalFormatting sqref="AM59">
    <cfRule type="expression" dxfId="341" priority="3493">
      <formula>$AL$59="☑"</formula>
    </cfRule>
  </conditionalFormatting>
  <conditionalFormatting sqref="AM60">
    <cfRule type="expression" dxfId="340" priority="3490">
      <formula>$AL$60="☑"</formula>
    </cfRule>
  </conditionalFormatting>
  <conditionalFormatting sqref="AM61">
    <cfRule type="expression" dxfId="339" priority="3491">
      <formula>$AL$61="☑"</formula>
    </cfRule>
  </conditionalFormatting>
  <conditionalFormatting sqref="AM62">
    <cfRule type="expression" dxfId="338" priority="3677">
      <formula>$AL$62="☑"</formula>
    </cfRule>
  </conditionalFormatting>
  <conditionalFormatting sqref="AM63">
    <cfRule type="expression" dxfId="337" priority="3492">
      <formula>$AL$63="☑"</formula>
    </cfRule>
  </conditionalFormatting>
  <conditionalFormatting sqref="AM72">
    <cfRule type="expression" dxfId="336" priority="3679">
      <formula>$J72="☑"</formula>
    </cfRule>
  </conditionalFormatting>
  <conditionalFormatting sqref="AM79">
    <cfRule type="expression" dxfId="335" priority="3248">
      <formula>$AL$79="☑"</formula>
    </cfRule>
  </conditionalFormatting>
  <conditionalFormatting sqref="AM80">
    <cfRule type="expression" dxfId="334" priority="3464">
      <formula>$AL$80="☑"</formula>
    </cfRule>
  </conditionalFormatting>
  <conditionalFormatting sqref="AM81">
    <cfRule type="expression" dxfId="333" priority="3401">
      <formula>$AL$81="☑"</formula>
    </cfRule>
  </conditionalFormatting>
  <conditionalFormatting sqref="AM121">
    <cfRule type="expression" dxfId="332" priority="3361">
      <formula>$AL$121="☑"</formula>
    </cfRule>
  </conditionalFormatting>
  <conditionalFormatting sqref="AM122">
    <cfRule type="expression" dxfId="331" priority="3514">
      <formula>$AL$122="☑"</formula>
    </cfRule>
  </conditionalFormatting>
  <conditionalFormatting sqref="AM123">
    <cfRule type="expression" dxfId="330" priority="3300">
      <formula>$AL$123="☑"</formula>
    </cfRule>
  </conditionalFormatting>
  <conditionalFormatting sqref="AM149:AM151">
    <cfRule type="expression" dxfId="329" priority="3311">
      <formula>$AL$149="☑"</formula>
    </cfRule>
  </conditionalFormatting>
  <conditionalFormatting sqref="AM167">
    <cfRule type="expression" dxfId="328" priority="3503">
      <formula>$AL$167="☑"</formula>
    </cfRule>
  </conditionalFormatting>
  <conditionalFormatting sqref="AM168">
    <cfRule type="expression" dxfId="327" priority="3502">
      <formula>$AL$168="☑"</formula>
    </cfRule>
  </conditionalFormatting>
  <conditionalFormatting sqref="AM169">
    <cfRule type="expression" dxfId="326" priority="3501">
      <formula>$AL$169="☑"</formula>
    </cfRule>
  </conditionalFormatting>
  <conditionalFormatting sqref="AM170">
    <cfRule type="expression" dxfId="325" priority="3500">
      <formula>$AL$170="☑"</formula>
    </cfRule>
  </conditionalFormatting>
  <conditionalFormatting sqref="AM171">
    <cfRule type="expression" dxfId="324" priority="3499">
      <formula>$AL$171="☑"</formula>
    </cfRule>
  </conditionalFormatting>
  <conditionalFormatting sqref="AM174">
    <cfRule type="expression" dxfId="323" priority="3367">
      <formula>$AL$174="☑"</formula>
    </cfRule>
  </conditionalFormatting>
  <conditionalFormatting sqref="AM175">
    <cfRule type="expression" dxfId="322" priority="3366">
      <formula>$AL$175="☑"</formula>
    </cfRule>
  </conditionalFormatting>
  <conditionalFormatting sqref="AM176">
    <cfRule type="expression" dxfId="321" priority="3360">
      <formula>$AL$176="☑"</formula>
    </cfRule>
  </conditionalFormatting>
  <conditionalFormatting sqref="AM191">
    <cfRule type="expression" dxfId="320" priority="3684">
      <formula>$AL$191="☑"</formula>
    </cfRule>
  </conditionalFormatting>
  <conditionalFormatting sqref="AM192">
    <cfRule type="expression" dxfId="319" priority="3368">
      <formula>$AL$192="☑"</formula>
    </cfRule>
  </conditionalFormatting>
  <conditionalFormatting sqref="AM193">
    <cfRule type="expression" dxfId="318" priority="3403">
      <formula>$AL$193="☑"</formula>
    </cfRule>
  </conditionalFormatting>
  <conditionalFormatting sqref="AM194">
    <cfRule type="expression" dxfId="317" priority="3686">
      <formula>#REF!="☑"</formula>
    </cfRule>
  </conditionalFormatting>
  <conditionalFormatting sqref="AM206">
    <cfRule type="expression" dxfId="316" priority="804">
      <formula>$AL$206="☑"</formula>
    </cfRule>
  </conditionalFormatting>
  <conditionalFormatting sqref="AM207">
    <cfRule type="expression" dxfId="315" priority="800">
      <formula>$AL$207="☑"</formula>
    </cfRule>
  </conditionalFormatting>
  <conditionalFormatting sqref="AM208">
    <cfRule type="expression" dxfId="314" priority="794">
      <formula>$AL$208="☑"</formula>
    </cfRule>
  </conditionalFormatting>
  <conditionalFormatting sqref="AM209">
    <cfRule type="expression" dxfId="313" priority="793">
      <formula>$AL$209="☑"</formula>
    </cfRule>
  </conditionalFormatting>
  <conditionalFormatting sqref="AM213">
    <cfRule type="expression" dxfId="312" priority="1367">
      <formula>$J214="☑"</formula>
    </cfRule>
  </conditionalFormatting>
  <conditionalFormatting sqref="AM226">
    <cfRule type="expression" dxfId="311" priority="774">
      <formula>AND($AK$224="☑",$AL$227)</formula>
    </cfRule>
  </conditionalFormatting>
  <conditionalFormatting sqref="AM227">
    <cfRule type="expression" dxfId="310" priority="761">
      <formula>AND($AK$224="☑",$AL$227="☑")</formula>
    </cfRule>
    <cfRule type="expression" dxfId="309" priority="644">
      <formula>AND($AK$224="☑",$AL$227="□")</formula>
    </cfRule>
  </conditionalFormatting>
  <conditionalFormatting sqref="AM253">
    <cfRule type="expression" dxfId="308" priority="3528">
      <formula>$AL$253="☑"</formula>
    </cfRule>
  </conditionalFormatting>
  <conditionalFormatting sqref="AM254">
    <cfRule type="expression" dxfId="307" priority="3527">
      <formula>$AL$254="☑"</formula>
    </cfRule>
  </conditionalFormatting>
  <conditionalFormatting sqref="AM255">
    <cfRule type="expression" dxfId="306" priority="3526">
      <formula>$AL$255="☑"</formula>
    </cfRule>
  </conditionalFormatting>
  <conditionalFormatting sqref="AM256">
    <cfRule type="expression" dxfId="305" priority="3525">
      <formula>$AL$256="☑"</formula>
    </cfRule>
  </conditionalFormatting>
  <conditionalFormatting sqref="AM257">
    <cfRule type="expression" dxfId="304" priority="3524">
      <formula>$AL$257="☑"</formula>
    </cfRule>
  </conditionalFormatting>
  <conditionalFormatting sqref="AM273">
    <cfRule type="expression" dxfId="303" priority="3536">
      <formula>$AL$273="☑"</formula>
    </cfRule>
  </conditionalFormatting>
  <conditionalFormatting sqref="AM274">
    <cfRule type="expression" dxfId="302" priority="3535">
      <formula>$AL$274="☑"</formula>
    </cfRule>
  </conditionalFormatting>
  <conditionalFormatting sqref="AM275">
    <cfRule type="expression" dxfId="301" priority="3534">
      <formula>$AL$275="☑"</formula>
    </cfRule>
  </conditionalFormatting>
  <conditionalFormatting sqref="AM276">
    <cfRule type="expression" dxfId="300" priority="3533">
      <formula>$AL$276="☑"</formula>
    </cfRule>
  </conditionalFormatting>
  <conditionalFormatting sqref="AM277">
    <cfRule type="expression" dxfId="299" priority="3532">
      <formula>$AL$277="☑"</formula>
    </cfRule>
  </conditionalFormatting>
  <conditionalFormatting sqref="AM293">
    <cfRule type="expression" dxfId="298" priority="3352">
      <formula>$AL$293="☑"</formula>
    </cfRule>
  </conditionalFormatting>
  <conditionalFormatting sqref="AM294">
    <cfRule type="expression" dxfId="297" priority="3351">
      <formula>$AL$294="☑"</formula>
    </cfRule>
  </conditionalFormatting>
  <conditionalFormatting sqref="AM295">
    <cfRule type="expression" dxfId="296" priority="3428">
      <formula>$AL$295="☑"</formula>
    </cfRule>
  </conditionalFormatting>
  <conditionalFormatting sqref="AM298">
    <cfRule type="expression" dxfId="295" priority="3544">
      <formula>$AL$298="☑"</formula>
    </cfRule>
  </conditionalFormatting>
  <conditionalFormatting sqref="AM299">
    <cfRule type="expression" dxfId="294" priority="3543">
      <formula>$AL$299="☑"</formula>
    </cfRule>
  </conditionalFormatting>
  <conditionalFormatting sqref="AM300">
    <cfRule type="expression" dxfId="293" priority="3542">
      <formula>$AL$300="☑"</formula>
    </cfRule>
  </conditionalFormatting>
  <conditionalFormatting sqref="AM316">
    <cfRule type="expression" dxfId="292" priority="3552">
      <formula>$AL$316="☑"</formula>
    </cfRule>
  </conditionalFormatting>
  <conditionalFormatting sqref="AM317">
    <cfRule type="expression" dxfId="291" priority="3553">
      <formula>$AL$317="☑"</formula>
    </cfRule>
  </conditionalFormatting>
  <conditionalFormatting sqref="AM318">
    <cfRule type="expression" dxfId="290" priority="3555">
      <formula>$AL$318="☑"</formula>
    </cfRule>
  </conditionalFormatting>
  <conditionalFormatting sqref="AM319">
    <cfRule type="expression" dxfId="289" priority="3554">
      <formula>$AL$319="☑"</formula>
    </cfRule>
  </conditionalFormatting>
  <conditionalFormatting sqref="AM320">
    <cfRule type="expression" dxfId="288" priority="3551">
      <formula>$AL$320="☑"</formula>
    </cfRule>
  </conditionalFormatting>
  <conditionalFormatting sqref="AM336">
    <cfRule type="expression" dxfId="287" priority="3591">
      <formula>$AL$336="☑"</formula>
    </cfRule>
  </conditionalFormatting>
  <conditionalFormatting sqref="AM337">
    <cfRule type="expression" dxfId="286" priority="3434">
      <formula>$AL$337="☑"</formula>
    </cfRule>
  </conditionalFormatting>
  <conditionalFormatting sqref="AM338">
    <cfRule type="expression" dxfId="285" priority="3590">
      <formula>$AL$338="☑"</formula>
    </cfRule>
  </conditionalFormatting>
  <conditionalFormatting sqref="AM339">
    <cfRule type="expression" dxfId="284" priority="3589">
      <formula>$AL$339="☑"</formula>
    </cfRule>
  </conditionalFormatting>
  <conditionalFormatting sqref="AM340">
    <cfRule type="expression" dxfId="283" priority="3588">
      <formula>$AL$340="☑"</formula>
    </cfRule>
  </conditionalFormatting>
  <conditionalFormatting sqref="AM341">
    <cfRule type="expression" dxfId="282" priority="3365">
      <formula>$AL$341="☑"</formula>
    </cfRule>
  </conditionalFormatting>
  <conditionalFormatting sqref="AM358">
    <cfRule type="expression" dxfId="281" priority="3574">
      <formula>$AL$358="☑"</formula>
    </cfRule>
  </conditionalFormatting>
  <conditionalFormatting sqref="AM359">
    <cfRule type="expression" dxfId="280" priority="3345">
      <formula>$AL$359="☑"</formula>
    </cfRule>
  </conditionalFormatting>
  <conditionalFormatting sqref="AM360">
    <cfRule type="expression" dxfId="279" priority="3435">
      <formula>$AL$360="☑"</formula>
    </cfRule>
  </conditionalFormatting>
  <conditionalFormatting sqref="AM363">
    <cfRule type="expression" dxfId="278" priority="3573">
      <formula>$AL$363="☑"</formula>
    </cfRule>
  </conditionalFormatting>
  <conditionalFormatting sqref="AM364">
    <cfRule type="expression" dxfId="277" priority="3572">
      <formula>$AL$364="☑"</formula>
    </cfRule>
  </conditionalFormatting>
  <conditionalFormatting sqref="AM365">
    <cfRule type="expression" dxfId="276" priority="3571">
      <formula>$AL$365="☑"</formula>
    </cfRule>
  </conditionalFormatting>
  <conditionalFormatting sqref="AM368">
    <cfRule type="expression" dxfId="275" priority="3567">
      <formula>$AL$368="☑"</formula>
    </cfRule>
  </conditionalFormatting>
  <conditionalFormatting sqref="AM369">
    <cfRule type="expression" dxfId="274" priority="3568">
      <formula>$AL$369="☑"</formula>
    </cfRule>
  </conditionalFormatting>
  <conditionalFormatting sqref="AM370">
    <cfRule type="expression" dxfId="273" priority="3566">
      <formula>$AL$370="☑"</formula>
    </cfRule>
  </conditionalFormatting>
  <conditionalFormatting sqref="AM386">
    <cfRule type="expression" dxfId="272" priority="1060">
      <formula>$AL$386="☑"</formula>
    </cfRule>
  </conditionalFormatting>
  <conditionalFormatting sqref="AM387">
    <cfRule type="expression" dxfId="271" priority="1059">
      <formula>$AL$387="☑"</formula>
    </cfRule>
  </conditionalFormatting>
  <conditionalFormatting sqref="AM388">
    <cfRule type="expression" dxfId="270" priority="1058">
      <formula>$AL$388="☑"</formula>
    </cfRule>
  </conditionalFormatting>
  <conditionalFormatting sqref="AM389">
    <cfRule type="expression" dxfId="269" priority="1057">
      <formula>$AL$389="☑"</formula>
    </cfRule>
  </conditionalFormatting>
  <conditionalFormatting sqref="AM405">
    <cfRule type="expression" dxfId="268" priority="1047">
      <formula>$AL$405="☑"</formula>
    </cfRule>
  </conditionalFormatting>
  <conditionalFormatting sqref="AM406">
    <cfRule type="expression" dxfId="267" priority="1046">
      <formula>$AL$406="☑"</formula>
    </cfRule>
  </conditionalFormatting>
  <conditionalFormatting sqref="AM407">
    <cfRule type="expression" dxfId="266" priority="1045">
      <formula>$AL$407="☑"</formula>
    </cfRule>
  </conditionalFormatting>
  <conditionalFormatting sqref="AM408">
    <cfRule type="expression" dxfId="265" priority="1044">
      <formula>$AL$408="☑"</formula>
    </cfRule>
  </conditionalFormatting>
  <conditionalFormatting sqref="AM424">
    <cfRule type="expression" dxfId="264" priority="1032">
      <formula>$AL$424="☑"</formula>
    </cfRule>
  </conditionalFormatting>
  <conditionalFormatting sqref="AM425">
    <cfRule type="expression" dxfId="263" priority="1031">
      <formula>$AL$425="☑"</formula>
    </cfRule>
  </conditionalFormatting>
  <conditionalFormatting sqref="AM426">
    <cfRule type="expression" dxfId="262" priority="1030">
      <formula>$AL$426="☑"</formula>
    </cfRule>
  </conditionalFormatting>
  <conditionalFormatting sqref="AM427">
    <cfRule type="expression" dxfId="261" priority="1029">
      <formula>$AL$427="☑"</formula>
    </cfRule>
  </conditionalFormatting>
  <conditionalFormatting sqref="AM443">
    <cfRule type="expression" dxfId="260" priority="393">
      <formula>$AL$443="☑"</formula>
    </cfRule>
  </conditionalFormatting>
  <conditionalFormatting sqref="AM444">
    <cfRule type="expression" dxfId="259" priority="392">
      <formula>$AL$444="☑"</formula>
    </cfRule>
  </conditionalFormatting>
  <conditionalFormatting sqref="AM460">
    <cfRule type="expression" dxfId="258" priority="1008">
      <formula>$AL$460="☑"</formula>
    </cfRule>
  </conditionalFormatting>
  <conditionalFormatting sqref="AM461">
    <cfRule type="expression" dxfId="257" priority="1007">
      <formula>$AL$461="☑"</formula>
    </cfRule>
  </conditionalFormatting>
  <conditionalFormatting sqref="AM462">
    <cfRule type="expression" dxfId="256" priority="1006">
      <formula>$AL$462="☑"</formula>
    </cfRule>
  </conditionalFormatting>
  <conditionalFormatting sqref="AM463">
    <cfRule type="expression" dxfId="255" priority="1005">
      <formula>$AL$463="☑"</formula>
    </cfRule>
  </conditionalFormatting>
  <conditionalFormatting sqref="AM479">
    <cfRule type="expression" dxfId="254" priority="991">
      <formula>$AL$479="☑"</formula>
    </cfRule>
  </conditionalFormatting>
  <conditionalFormatting sqref="AM480">
    <cfRule type="expression" dxfId="253" priority="990">
      <formula>$AL$480="☑"</formula>
    </cfRule>
  </conditionalFormatting>
  <conditionalFormatting sqref="AM496">
    <cfRule type="expression" dxfId="252" priority="976">
      <formula>$AL$496="☑"</formula>
    </cfRule>
  </conditionalFormatting>
  <conditionalFormatting sqref="AM497">
    <cfRule type="expression" dxfId="251" priority="975">
      <formula>$AL$497="☑"</formula>
    </cfRule>
  </conditionalFormatting>
  <conditionalFormatting sqref="AM498">
    <cfRule type="expression" dxfId="250" priority="974">
      <formula>$AL$498="☑"</formula>
    </cfRule>
  </conditionalFormatting>
  <conditionalFormatting sqref="AM499">
    <cfRule type="expression" dxfId="249" priority="973">
      <formula>$AL$499="☑"</formula>
    </cfRule>
  </conditionalFormatting>
  <conditionalFormatting sqref="AM515">
    <cfRule type="expression" dxfId="248" priority="963">
      <formula>$AL$515="☑"</formula>
    </cfRule>
  </conditionalFormatting>
  <conditionalFormatting sqref="AM516">
    <cfRule type="expression" dxfId="247" priority="962">
      <formula>$AL$516="☑"</formula>
    </cfRule>
  </conditionalFormatting>
  <conditionalFormatting sqref="AM36:AN36">
    <cfRule type="expression" dxfId="246" priority="3060">
      <formula>$J36="☑"</formula>
    </cfRule>
  </conditionalFormatting>
  <conditionalFormatting sqref="AM113:AN113">
    <cfRule type="expression" dxfId="245" priority="2957">
      <formula>$J113="☑"</formula>
    </cfRule>
  </conditionalFormatting>
  <conditionalFormatting sqref="AM114:AN114">
    <cfRule type="expression" dxfId="244" priority="3674">
      <formula>$AA109="☑"</formula>
    </cfRule>
  </conditionalFormatting>
  <conditionalFormatting sqref="AM195:AN198">
    <cfRule type="expression" dxfId="243" priority="3660">
      <formula>$J195="☑"</formula>
    </cfRule>
  </conditionalFormatting>
  <conditionalFormatting sqref="AM210:AN210">
    <cfRule type="expression" dxfId="242" priority="1363">
      <formula>$V210="☑"</formula>
    </cfRule>
  </conditionalFormatting>
  <conditionalFormatting sqref="AM230:AN230">
    <cfRule type="expression" dxfId="241" priority="1356">
      <formula>$V230="☑"</formula>
    </cfRule>
  </conditionalFormatting>
  <conditionalFormatting sqref="AM258:AN258">
    <cfRule type="expression" dxfId="240" priority="3654">
      <formula>$V258="☑"</formula>
    </cfRule>
  </conditionalFormatting>
  <conditionalFormatting sqref="AM262:AN265">
    <cfRule type="expression" dxfId="239" priority="3652">
      <formula>$J262="☑"</formula>
    </cfRule>
  </conditionalFormatting>
  <conditionalFormatting sqref="AM278:AN278">
    <cfRule type="expression" dxfId="238" priority="3645">
      <formula>$V278="☑"</formula>
    </cfRule>
  </conditionalFormatting>
  <conditionalFormatting sqref="AM282:AN285">
    <cfRule type="expression" dxfId="237" priority="3643">
      <formula>$J282="☑"</formula>
    </cfRule>
  </conditionalFormatting>
  <conditionalFormatting sqref="AM301:AN301">
    <cfRule type="expression" dxfId="236" priority="3636">
      <formula>$V301="☑"</formula>
    </cfRule>
  </conditionalFormatting>
  <conditionalFormatting sqref="AM321:AN321">
    <cfRule type="expression" dxfId="235" priority="3628">
      <formula>$V321="☑"</formula>
    </cfRule>
  </conditionalFormatting>
  <conditionalFormatting sqref="AM343:AN343">
    <cfRule type="expression" dxfId="234" priority="3600">
      <formula>$V343="☑"</formula>
    </cfRule>
  </conditionalFormatting>
  <conditionalFormatting sqref="AM347:AN350">
    <cfRule type="expression" dxfId="233" priority="3598">
      <formula>$J347="☑"</formula>
    </cfRule>
  </conditionalFormatting>
  <conditionalFormatting sqref="AM371:AN371">
    <cfRule type="expression" dxfId="232" priority="3583">
      <formula>$V371="☑"</formula>
    </cfRule>
  </conditionalFormatting>
  <conditionalFormatting sqref="AM375:AN378">
    <cfRule type="expression" dxfId="231" priority="3581">
      <formula>$J375="☑"</formula>
    </cfRule>
  </conditionalFormatting>
  <conditionalFormatting sqref="AN53">
    <cfRule type="expression" dxfId="230" priority="3235">
      <formula>$AN$53="☑"</formula>
    </cfRule>
  </conditionalFormatting>
  <conditionalFormatting sqref="AN74">
    <cfRule type="expression" dxfId="229" priority="3227">
      <formula>$AN$74="☑"</formula>
    </cfRule>
  </conditionalFormatting>
  <conditionalFormatting sqref="AN79:AN80">
    <cfRule type="expression" dxfId="228" priority="4730">
      <formula>$AA79="☑"</formula>
    </cfRule>
  </conditionalFormatting>
  <conditionalFormatting sqref="AN84:AN87">
    <cfRule type="expression" dxfId="227" priority="3399">
      <formula>$AA84="☑"</formula>
    </cfRule>
  </conditionalFormatting>
  <conditionalFormatting sqref="AN116">
    <cfRule type="expression" dxfId="226" priority="3223">
      <formula>$AN$74="☑"</formula>
    </cfRule>
  </conditionalFormatting>
  <conditionalFormatting sqref="AN131">
    <cfRule type="expression" dxfId="225" priority="3207">
      <formula>$AN$74="☑"</formula>
    </cfRule>
  </conditionalFormatting>
  <conditionalFormatting sqref="AN144">
    <cfRule type="expression" dxfId="224" priority="3197">
      <formula>$AN$74="☑"</formula>
    </cfRule>
  </conditionalFormatting>
  <conditionalFormatting sqref="AN162">
    <cfRule type="expression" dxfId="223" priority="3188">
      <formula>$AN$74="☑"</formula>
    </cfRule>
  </conditionalFormatting>
  <conditionalFormatting sqref="AN185">
    <cfRule type="expression" dxfId="222" priority="3181">
      <formula>$AN$74="☑"</formula>
    </cfRule>
  </conditionalFormatting>
  <conditionalFormatting sqref="AN201">
    <cfRule type="expression" dxfId="221" priority="1315">
      <formula>$AN$74="☑"</formula>
    </cfRule>
  </conditionalFormatting>
  <conditionalFormatting sqref="AN220">
    <cfRule type="expression" dxfId="220" priority="1311">
      <formula>$AN$74="☑"</formula>
    </cfRule>
  </conditionalFormatting>
  <conditionalFormatting sqref="AN248">
    <cfRule type="expression" dxfId="219" priority="3171">
      <formula>$AN$74="☑"</formula>
    </cfRule>
  </conditionalFormatting>
  <conditionalFormatting sqref="AN268">
    <cfRule type="expression" dxfId="218" priority="3161">
      <formula>$AN$74="☑"</formula>
    </cfRule>
  </conditionalFormatting>
  <conditionalFormatting sqref="AN288">
    <cfRule type="expression" dxfId="217" priority="3150">
      <formula>$AN$74="☑"</formula>
    </cfRule>
  </conditionalFormatting>
  <conditionalFormatting sqref="AN311">
    <cfRule type="expression" dxfId="216" priority="3140">
      <formula>$AN$74="☑"</formula>
    </cfRule>
  </conditionalFormatting>
  <conditionalFormatting sqref="AN331">
    <cfRule type="expression" dxfId="215" priority="3117">
      <formula>$AN$74="☑"</formula>
    </cfRule>
  </conditionalFormatting>
  <conditionalFormatting sqref="AN353">
    <cfRule type="expression" dxfId="214" priority="3108">
      <formula>$AN$74="☑"</formula>
    </cfRule>
  </conditionalFormatting>
  <conditionalFormatting sqref="AO53">
    <cfRule type="expression" dxfId="213" priority="3234">
      <formula>$AN$53="☑"</formula>
    </cfRule>
  </conditionalFormatting>
  <conditionalFormatting sqref="AO74">
    <cfRule type="expression" dxfId="212" priority="3226">
      <formula>$AN$74="☑"</formula>
    </cfRule>
  </conditionalFormatting>
  <conditionalFormatting sqref="AO116">
    <cfRule type="expression" dxfId="211" priority="3222">
      <formula>$AN$116="☑"</formula>
    </cfRule>
  </conditionalFormatting>
  <conditionalFormatting sqref="AO131">
    <cfRule type="expression" dxfId="210" priority="3206">
      <formula>$AN$131="☑"</formula>
    </cfRule>
  </conditionalFormatting>
  <conditionalFormatting sqref="AO144">
    <cfRule type="expression" dxfId="209" priority="3196">
      <formula>$AN$144="☑"</formula>
    </cfRule>
  </conditionalFormatting>
  <conditionalFormatting sqref="AO162">
    <cfRule type="expression" dxfId="208" priority="3187">
      <formula>$AN$162="☑"</formula>
    </cfRule>
  </conditionalFormatting>
  <conditionalFormatting sqref="AO185">
    <cfRule type="expression" dxfId="207" priority="3180">
      <formula>$AN$185="☑"</formula>
    </cfRule>
  </conditionalFormatting>
  <conditionalFormatting sqref="AO248">
    <cfRule type="expression" dxfId="206" priority="3170">
      <formula>$AN$248="☑"</formula>
    </cfRule>
  </conditionalFormatting>
  <conditionalFormatting sqref="AO268">
    <cfRule type="expression" dxfId="205" priority="3160">
      <formula>$AN$268="☑"</formula>
    </cfRule>
  </conditionalFormatting>
  <conditionalFormatting sqref="AO277">
    <cfRule type="expression" dxfId="204" priority="3531">
      <formula>$AL$277="☑"</formula>
    </cfRule>
  </conditionalFormatting>
  <conditionalFormatting sqref="AO288">
    <cfRule type="expression" dxfId="203" priority="3149">
      <formula>$AN$288="☑"</formula>
    </cfRule>
  </conditionalFormatting>
  <conditionalFormatting sqref="AO311">
    <cfRule type="expression" dxfId="202" priority="3139">
      <formula>$AN$311="☑"</formula>
    </cfRule>
  </conditionalFormatting>
  <conditionalFormatting sqref="AO331">
    <cfRule type="expression" dxfId="201" priority="3116">
      <formula>$AN$331="☑"</formula>
    </cfRule>
  </conditionalFormatting>
  <conditionalFormatting sqref="AO353">
    <cfRule type="expression" dxfId="200" priority="3107">
      <formula>$AN$353="☑"</formula>
    </cfRule>
  </conditionalFormatting>
  <conditionalFormatting sqref="AO381">
    <cfRule type="expression" dxfId="199" priority="1062">
      <formula>$AN$381="☑"</formula>
    </cfRule>
  </conditionalFormatting>
  <conditionalFormatting sqref="AO400">
    <cfRule type="expression" dxfId="198" priority="1036">
      <formula>$AN$400="☑"</formula>
    </cfRule>
  </conditionalFormatting>
  <conditionalFormatting sqref="AO419">
    <cfRule type="expression" dxfId="197" priority="1034">
      <formula>$AN$419="☑"</formula>
    </cfRule>
  </conditionalFormatting>
  <conditionalFormatting sqref="AO438">
    <cfRule type="expression" dxfId="196" priority="1019">
      <formula>$AN$438="☑"</formula>
    </cfRule>
  </conditionalFormatting>
  <conditionalFormatting sqref="AO455">
    <cfRule type="expression" dxfId="195" priority="1012">
      <formula>$AN$455="☑"</formula>
    </cfRule>
  </conditionalFormatting>
  <conditionalFormatting sqref="AO474">
    <cfRule type="expression" dxfId="194" priority="996">
      <formula>$AN$474="☑"</formula>
    </cfRule>
  </conditionalFormatting>
  <conditionalFormatting sqref="AO491">
    <cfRule type="expression" dxfId="193" priority="970">
      <formula>$AN$491="☑"</formula>
    </cfRule>
  </conditionalFormatting>
  <conditionalFormatting sqref="AO510">
    <cfRule type="expression" dxfId="192" priority="966">
      <formula>$AN$510="☑"</formula>
    </cfRule>
  </conditionalFormatting>
  <conditionalFormatting sqref="AO63:AP63">
    <cfRule type="expression" dxfId="191" priority="2346">
      <formula>$AL$63="☑"</formula>
    </cfRule>
  </conditionalFormatting>
  <conditionalFormatting sqref="AO88:AP88">
    <cfRule type="expression" dxfId="190" priority="3393">
      <formula>$AL$88="☑"</formula>
    </cfRule>
  </conditionalFormatting>
  <conditionalFormatting sqref="AO123:AP123">
    <cfRule type="expression" dxfId="189" priority="3299">
      <formula>$AL$123="☑"</formula>
    </cfRule>
  </conditionalFormatting>
  <conditionalFormatting sqref="AO151:AP151">
    <cfRule type="expression" dxfId="188" priority="696">
      <formula>$AL$151="☑"</formula>
    </cfRule>
  </conditionalFormatting>
  <conditionalFormatting sqref="AO171:AP171">
    <cfRule type="expression" dxfId="187" priority="3498">
      <formula>$AL$171="☑"</formula>
    </cfRule>
  </conditionalFormatting>
  <conditionalFormatting sqref="AO209:AP209">
    <cfRule type="expression" dxfId="186" priority="659">
      <formula>$AL$209="☑"</formula>
    </cfRule>
  </conditionalFormatting>
  <conditionalFormatting sqref="AO257:AP257">
    <cfRule type="expression" dxfId="185" priority="3166">
      <formula>$AL$257="☑"</formula>
    </cfRule>
  </conditionalFormatting>
  <conditionalFormatting sqref="AO295:AP295">
    <cfRule type="expression" dxfId="184" priority="569">
      <formula>$AL$295="☑"</formula>
    </cfRule>
  </conditionalFormatting>
  <conditionalFormatting sqref="AO300:AP300">
    <cfRule type="expression" dxfId="183" priority="568">
      <formula>$AL$300="☑"</formula>
    </cfRule>
  </conditionalFormatting>
  <conditionalFormatting sqref="AO320:AP320">
    <cfRule type="expression" dxfId="182" priority="540">
      <formula>$AL$320="☑"</formula>
    </cfRule>
  </conditionalFormatting>
  <conditionalFormatting sqref="AO341:AP341">
    <cfRule type="expression" dxfId="181" priority="3113">
      <formula>$AL$341="☑"</formula>
    </cfRule>
  </conditionalFormatting>
  <conditionalFormatting sqref="AO370:AP370">
    <cfRule type="expression" dxfId="180" priority="485">
      <formula>$AL$370="☑"</formula>
    </cfRule>
  </conditionalFormatting>
  <conditionalFormatting sqref="AO389:AP389">
    <cfRule type="expression" dxfId="179" priority="463">
      <formula>$AL$389="☑"</formula>
    </cfRule>
  </conditionalFormatting>
  <conditionalFormatting sqref="AO444:AP444">
    <cfRule type="expression" dxfId="178" priority="394">
      <formula>$AL$444="☑"</formula>
    </cfRule>
  </conditionalFormatting>
  <conditionalFormatting sqref="AO463:AP463">
    <cfRule type="expression" dxfId="177" priority="351">
      <formula>$AL$463="☑"</formula>
    </cfRule>
  </conditionalFormatting>
  <conditionalFormatting sqref="AO480:AP480">
    <cfRule type="expression" dxfId="176" priority="328">
      <formula>$AL$480="☑"</formula>
    </cfRule>
  </conditionalFormatting>
  <conditionalFormatting sqref="AO499:AP499">
    <cfRule type="expression" dxfId="175" priority="305">
      <formula>$AL$499="☑"</formula>
    </cfRule>
  </conditionalFormatting>
  <conditionalFormatting sqref="AO516:AP516">
    <cfRule type="expression" dxfId="174" priority="275">
      <formula>$AL$516="☑"</formula>
    </cfRule>
  </conditionalFormatting>
  <conditionalFormatting sqref="AP68">
    <cfRule type="expression" dxfId="173" priority="727">
      <formula>$AK$68="☑"</formula>
    </cfRule>
  </conditionalFormatting>
  <conditionalFormatting sqref="AP93">
    <cfRule type="expression" dxfId="172" priority="751">
      <formula>$AK$93="☑"</formula>
    </cfRule>
  </conditionalFormatting>
  <conditionalFormatting sqref="AP113">
    <cfRule type="expression" dxfId="171" priority="2958">
      <formula>$AK$36=1</formula>
    </cfRule>
  </conditionalFormatting>
  <conditionalFormatting sqref="AP125">
    <cfRule type="expression" dxfId="170" priority="2315">
      <formula>$AK$125="☑"</formula>
    </cfRule>
  </conditionalFormatting>
  <conditionalFormatting sqref="AP128">
    <cfRule type="expression" dxfId="169" priority="3338">
      <formula>$AK$36=1</formula>
    </cfRule>
  </conditionalFormatting>
  <conditionalFormatting sqref="AP140:AP141">
    <cfRule type="expression" dxfId="168" priority="3331">
      <formula>$AK$36=1</formula>
    </cfRule>
  </conditionalFormatting>
  <conditionalFormatting sqref="AP156">
    <cfRule type="expression" dxfId="167" priority="3192">
      <formula>$AK$156="☑"</formula>
    </cfRule>
  </conditionalFormatting>
  <conditionalFormatting sqref="AP158:AP159">
    <cfRule type="expression" dxfId="166" priority="3317">
      <formula>$AK$36=1</formula>
    </cfRule>
  </conditionalFormatting>
  <conditionalFormatting sqref="AP179">
    <cfRule type="expression" dxfId="165" priority="3359">
      <formula>$AK$179="☑"</formula>
    </cfRule>
  </conditionalFormatting>
  <conditionalFormatting sqref="AP181">
    <cfRule type="expression" dxfId="164" priority="3669">
      <formula>$AK$36=1</formula>
    </cfRule>
  </conditionalFormatting>
  <conditionalFormatting sqref="AP195">
    <cfRule type="expression" dxfId="163" priority="675">
      <formula>$AK$195="☑"</formula>
    </cfRule>
  </conditionalFormatting>
  <conditionalFormatting sqref="AP197">
    <cfRule type="expression" dxfId="162" priority="3661">
      <formula>$AK$36=1</formula>
    </cfRule>
  </conditionalFormatting>
  <conditionalFormatting sqref="AP214">
    <cfRule type="expression" dxfId="161" priority="660">
      <formula>$AK$214="☑"</formula>
    </cfRule>
  </conditionalFormatting>
  <conditionalFormatting sqref="AP216">
    <cfRule type="expression" dxfId="160" priority="1362">
      <formula>$AK$36=1</formula>
    </cfRule>
  </conditionalFormatting>
  <conditionalFormatting sqref="AP234">
    <cfRule type="expression" dxfId="159" priority="639">
      <formula>$AK$234="☑"</formula>
    </cfRule>
  </conditionalFormatting>
  <conditionalFormatting sqref="AP236">
    <cfRule type="expression" dxfId="158" priority="1354">
      <formula>$AK$36=1</formula>
    </cfRule>
  </conditionalFormatting>
  <conditionalFormatting sqref="AP262">
    <cfRule type="expression" dxfId="157" priority="623">
      <formula>$AK$262="☑"</formula>
    </cfRule>
  </conditionalFormatting>
  <conditionalFormatting sqref="AP264">
    <cfRule type="expression" dxfId="156" priority="3653">
      <formula>$AK$36=1</formula>
    </cfRule>
  </conditionalFormatting>
  <conditionalFormatting sqref="AP282">
    <cfRule type="expression" dxfId="155" priority="598">
      <formula>$AK$282="☑"</formula>
    </cfRule>
  </conditionalFormatting>
  <conditionalFormatting sqref="AP284">
    <cfRule type="expression" dxfId="154" priority="3644">
      <formula>$AK$36=1</formula>
    </cfRule>
  </conditionalFormatting>
  <conditionalFormatting sqref="AP305">
    <cfRule type="expression" dxfId="153" priority="563">
      <formula>$AK$305="☑"</formula>
    </cfRule>
  </conditionalFormatting>
  <conditionalFormatting sqref="AP307">
    <cfRule type="expression" dxfId="152" priority="3635">
      <formula>$AK$36=1</formula>
    </cfRule>
  </conditionalFormatting>
  <conditionalFormatting sqref="AP324">
    <cfRule type="expression" dxfId="151" priority="2612" stopIfTrue="1">
      <formula>$J$56="□"</formula>
    </cfRule>
    <cfRule type="expression" dxfId="150" priority="2560" stopIfTrue="1">
      <formula>$J$56="□"</formula>
    </cfRule>
    <cfRule type="expression" dxfId="149" priority="2559" stopIfTrue="1">
      <formula>$J$54="☑"</formula>
    </cfRule>
    <cfRule type="expression" dxfId="148" priority="2558" stopIfTrue="1">
      <formula>$J$56="□"</formula>
    </cfRule>
    <cfRule type="expression" dxfId="147" priority="2557" stopIfTrue="1">
      <formula>$J$54="☑"</formula>
    </cfRule>
    <cfRule type="expression" dxfId="146" priority="2611" stopIfTrue="1">
      <formula>$J$54="☑"</formula>
    </cfRule>
    <cfRule type="expression" dxfId="145" priority="2556" stopIfTrue="1">
      <formula>$J$56="□"</formula>
    </cfRule>
    <cfRule type="expression" dxfId="144" priority="2555" stopIfTrue="1">
      <formula>$J$54="☑"</formula>
    </cfRule>
    <cfRule type="expression" dxfId="143" priority="2562" stopIfTrue="1">
      <formula>$J$56="□"</formula>
    </cfRule>
    <cfRule type="expression" dxfId="142" priority="2614" stopIfTrue="1">
      <formula>$J$56="□"</formula>
    </cfRule>
    <cfRule type="expression" dxfId="141" priority="2613" stopIfTrue="1">
      <formula>$J$54="☑"</formula>
    </cfRule>
    <cfRule type="expression" dxfId="140" priority="2777" stopIfTrue="1">
      <formula>$J$56="□"</formula>
    </cfRule>
    <cfRule type="expression" dxfId="139" priority="2561" stopIfTrue="1">
      <formula>$J$54="☑"</formula>
    </cfRule>
    <cfRule type="expression" dxfId="138" priority="2776" stopIfTrue="1">
      <formula>$J$54="☑"</formula>
    </cfRule>
  </conditionalFormatting>
  <conditionalFormatting sqref="AP325">
    <cfRule type="expression" dxfId="137" priority="541">
      <formula>$AK$325="☑"</formula>
    </cfRule>
  </conditionalFormatting>
  <conditionalFormatting sqref="AP347">
    <cfRule type="expression" dxfId="136" priority="517">
      <formula>$AK$347="☑"</formula>
    </cfRule>
  </conditionalFormatting>
  <conditionalFormatting sqref="AP349">
    <cfRule type="expression" dxfId="135" priority="3599">
      <formula>$AK$36=1</formula>
    </cfRule>
  </conditionalFormatting>
  <conditionalFormatting sqref="AP375">
    <cfRule type="expression" dxfId="134" priority="486">
      <formula>$AK$375="☑"</formula>
    </cfRule>
  </conditionalFormatting>
  <conditionalFormatting sqref="AP377">
    <cfRule type="expression" dxfId="133" priority="3582">
      <formula>$AK$36=1</formula>
    </cfRule>
  </conditionalFormatting>
  <conditionalFormatting sqref="AP394">
    <cfRule type="expression" dxfId="132" priority="458">
      <formula>$AK$394="☑"</formula>
    </cfRule>
  </conditionalFormatting>
  <conditionalFormatting sqref="AP413">
    <cfRule type="expression" dxfId="131" priority="439">
      <formula>$AK$413="☑"</formula>
    </cfRule>
  </conditionalFormatting>
  <conditionalFormatting sqref="AP432">
    <cfRule type="expression" dxfId="130" priority="417">
      <formula>$AK$432="☑"</formula>
    </cfRule>
  </conditionalFormatting>
  <conditionalFormatting sqref="AP449">
    <cfRule type="expression" dxfId="129" priority="381">
      <formula>$AK$449="☑"</formula>
    </cfRule>
  </conditionalFormatting>
  <conditionalFormatting sqref="AP468">
    <cfRule type="expression" dxfId="128" priority="352">
      <formula>$AK$468="☑"</formula>
    </cfRule>
  </conditionalFormatting>
  <conditionalFormatting sqref="AP485">
    <cfRule type="expression" dxfId="127" priority="327">
      <formula>$AK$485="☑"</formula>
    </cfRule>
  </conditionalFormatting>
  <conditionalFormatting sqref="AP504">
    <cfRule type="expression" dxfId="126" priority="306">
      <formula>$AK$504="☑"</formula>
    </cfRule>
  </conditionalFormatting>
  <conditionalFormatting sqref="AP521">
    <cfRule type="expression" dxfId="125" priority="278">
      <formula>$AK$521="☑"</formula>
    </cfRule>
  </conditionalFormatting>
  <conditionalFormatting sqref="AP36:AQ36">
    <cfRule type="expression" dxfId="124" priority="3062">
      <formula>$AK$36=1</formula>
    </cfRule>
  </conditionalFormatting>
  <conditionalFormatting sqref="AP70:AQ71">
    <cfRule type="expression" dxfId="123" priority="3676">
      <formula>$AK$36=1</formula>
    </cfRule>
  </conditionalFormatting>
  <conditionalFormatting sqref="AP95:AQ96">
    <cfRule type="expression" dxfId="122" priority="4729">
      <formula>$AK$36=1</formula>
    </cfRule>
  </conditionalFormatting>
  <conditionalFormatting sqref="AP127:AQ127">
    <cfRule type="expression" dxfId="121" priority="3510">
      <formula>$AK$36=1</formula>
    </cfRule>
  </conditionalFormatting>
  <conditionalFormatting sqref="AP182:AQ182">
    <cfRule type="expression" dxfId="120" priority="3667">
      <formula>$AK$36=1</formula>
    </cfRule>
  </conditionalFormatting>
  <conditionalFormatting sqref="AP198:AQ198">
    <cfRule type="expression" dxfId="119" priority="3659">
      <formula>$AK$36=1</formula>
    </cfRule>
  </conditionalFormatting>
  <conditionalFormatting sqref="AP217:AQ217">
    <cfRule type="expression" dxfId="118" priority="1361">
      <formula>$AK$36=1</formula>
    </cfRule>
  </conditionalFormatting>
  <conditionalFormatting sqref="AP237:AQ237">
    <cfRule type="expression" dxfId="117" priority="1352">
      <formula>$AK$36=1</formula>
    </cfRule>
  </conditionalFormatting>
  <conditionalFormatting sqref="AP265:AQ265">
    <cfRule type="expression" dxfId="116" priority="3651">
      <formula>$AK$36=1</formula>
    </cfRule>
  </conditionalFormatting>
  <conditionalFormatting sqref="AP285:AQ285">
    <cfRule type="expression" dxfId="115" priority="3642">
      <formula>$AK$36=1</formula>
    </cfRule>
  </conditionalFormatting>
  <conditionalFormatting sqref="AP308:AQ308">
    <cfRule type="expression" dxfId="114" priority="3633">
      <formula>$AK$36=1</formula>
    </cfRule>
  </conditionalFormatting>
  <conditionalFormatting sqref="AP328:AQ328">
    <cfRule type="expression" dxfId="113" priority="3624">
      <formula>$AK$36=1</formula>
    </cfRule>
  </conditionalFormatting>
  <conditionalFormatting sqref="AP350:AQ350">
    <cfRule type="expression" dxfId="112" priority="3597">
      <formula>$AK$36=1</formula>
    </cfRule>
  </conditionalFormatting>
  <conditionalFormatting sqref="AP378:AQ378">
    <cfRule type="expression" dxfId="111" priority="3580">
      <formula>$AK$36=1</formula>
    </cfRule>
  </conditionalFormatting>
  <conditionalFormatting sqref="AQ37">
    <cfRule type="expression" dxfId="110" priority="3061">
      <formula>$AK$36=1</formula>
    </cfRule>
  </conditionalFormatting>
  <conditionalFormatting sqref="AQ72">
    <cfRule type="expression" dxfId="109" priority="3671">
      <formula>$AK$36=1</formula>
    </cfRule>
  </conditionalFormatting>
  <conditionalFormatting sqref="AQ97">
    <cfRule type="expression" dxfId="108" priority="3477">
      <formula>$AK$36=1</formula>
    </cfRule>
  </conditionalFormatting>
  <conditionalFormatting sqref="AQ128:AQ129">
    <cfRule type="expression" dxfId="107" priority="3522">
      <formula>$AK$36=1</formula>
    </cfRule>
  </conditionalFormatting>
  <conditionalFormatting sqref="AQ141:AQ142">
    <cfRule type="expression" dxfId="106" priority="3334">
      <formula>$AK$36=1</formula>
    </cfRule>
  </conditionalFormatting>
  <conditionalFormatting sqref="AQ159:AQ160">
    <cfRule type="expression" dxfId="105" priority="3319">
      <formula>$AK$36=1</formula>
    </cfRule>
  </conditionalFormatting>
  <conditionalFormatting sqref="AQ183">
    <cfRule type="expression" dxfId="104" priority="3670">
      <formula>$AK$36=1</formula>
    </cfRule>
  </conditionalFormatting>
  <conditionalFormatting sqref="AQ199">
    <cfRule type="expression" dxfId="103" priority="3663">
      <formula>$AK$36=1</formula>
    </cfRule>
  </conditionalFormatting>
  <conditionalFormatting sqref="AQ218">
    <cfRule type="expression" dxfId="102" priority="1365">
      <formula>$AK$36=1</formula>
    </cfRule>
  </conditionalFormatting>
  <conditionalFormatting sqref="AQ238">
    <cfRule type="expression" dxfId="101" priority="1358">
      <formula>$AK$36=1</formula>
    </cfRule>
  </conditionalFormatting>
  <conditionalFormatting sqref="AQ266">
    <cfRule type="expression" dxfId="100" priority="3655">
      <formula>$AK$36=1</formula>
    </cfRule>
  </conditionalFormatting>
  <conditionalFormatting sqref="AQ286">
    <cfRule type="expression" dxfId="99" priority="3647">
      <formula>$AK$36=1</formula>
    </cfRule>
  </conditionalFormatting>
  <conditionalFormatting sqref="AQ309">
    <cfRule type="expression" dxfId="98" priority="3638">
      <formula>$AK$36=1</formula>
    </cfRule>
  </conditionalFormatting>
  <conditionalFormatting sqref="AQ329">
    <cfRule type="expression" dxfId="97" priority="3629">
      <formula>$AK$36=1</formula>
    </cfRule>
  </conditionalFormatting>
  <conditionalFormatting sqref="AQ351">
    <cfRule type="expression" dxfId="96" priority="3602">
      <formula>$AK$36=1</formula>
    </cfRule>
  </conditionalFormatting>
  <conditionalFormatting sqref="AQ379">
    <cfRule type="expression" dxfId="95" priority="3585">
      <formula>$AK$36=1</formula>
    </cfRule>
  </conditionalFormatting>
  <conditionalFormatting sqref="AR38">
    <cfRule type="expression" dxfId="94" priority="3058">
      <formula>$AK$36=1</formula>
    </cfRule>
  </conditionalFormatting>
  <conditionalFormatting sqref="AR52">
    <cfRule type="expression" dxfId="93" priority="3057">
      <formula>$AK$36=1</formula>
    </cfRule>
  </conditionalFormatting>
  <conditionalFormatting sqref="AR98">
    <cfRule type="expression" dxfId="92" priority="3478">
      <formula>$AK$36=1</formula>
    </cfRule>
  </conditionalFormatting>
  <conditionalFormatting sqref="AR115">
    <cfRule type="expression" dxfId="91" priority="2872">
      <formula>$AK$36=1</formula>
    </cfRule>
  </conditionalFormatting>
  <conditionalFormatting sqref="AR352:AR353">
    <cfRule type="expression" dxfId="90" priority="3596">
      <formula>$AK$36=1</formula>
    </cfRule>
  </conditionalFormatting>
  <conditionalFormatting sqref="AR530">
    <cfRule type="expression" dxfId="89" priority="2878">
      <formula>$AK$36=1</formula>
    </cfRule>
  </conditionalFormatting>
  <conditionalFormatting sqref="AR73:AS75">
    <cfRule type="expression" dxfId="88" priority="2335">
      <formula>$AK$36=1</formula>
    </cfRule>
  </conditionalFormatting>
  <conditionalFormatting sqref="AR130:AS131">
    <cfRule type="expression" dxfId="87" priority="2333">
      <formula>$AK$36=1</formula>
    </cfRule>
  </conditionalFormatting>
  <conditionalFormatting sqref="AR143:AS145">
    <cfRule type="expression" dxfId="86" priority="2324">
      <formula>$AK$36=1</formula>
    </cfRule>
  </conditionalFormatting>
  <conditionalFormatting sqref="AR161:AS161">
    <cfRule type="expression" dxfId="85" priority="2323">
      <formula>$AK$36=1</formula>
    </cfRule>
  </conditionalFormatting>
  <conditionalFormatting sqref="AR184:AS185">
    <cfRule type="expression" dxfId="84" priority="2332">
      <formula>$AK$36=1</formula>
    </cfRule>
  </conditionalFormatting>
  <conditionalFormatting sqref="AR200:AS201">
    <cfRule type="expression" dxfId="83" priority="1275">
      <formula>$AK$36=1</formula>
    </cfRule>
  </conditionalFormatting>
  <conditionalFormatting sqref="AR219:AS220">
    <cfRule type="expression" dxfId="82" priority="1274">
      <formula>$AK$36=1</formula>
    </cfRule>
  </conditionalFormatting>
  <conditionalFormatting sqref="AR239:AS239 AS240 AR243:AR245 AR248:AS248">
    <cfRule type="expression" dxfId="81" priority="1273">
      <formula>$AK$36=1</formula>
    </cfRule>
  </conditionalFormatting>
  <conditionalFormatting sqref="AR267:AS268">
    <cfRule type="expression" dxfId="80" priority="2330">
      <formula>$AK$36=1</formula>
    </cfRule>
  </conditionalFormatting>
  <conditionalFormatting sqref="AR310:AS311">
    <cfRule type="expression" dxfId="79" priority="2328">
      <formula>$AK$36=1</formula>
    </cfRule>
  </conditionalFormatting>
  <conditionalFormatting sqref="AR330:AS331">
    <cfRule type="expression" dxfId="78" priority="2327">
      <formula>$AK$36=1</formula>
    </cfRule>
  </conditionalFormatting>
  <conditionalFormatting sqref="AS113">
    <cfRule type="expression" dxfId="77" priority="2334">
      <formula>$AK$36=1</formula>
    </cfRule>
  </conditionalFormatting>
  <conditionalFormatting sqref="AT24:AT38">
    <cfRule type="expression" dxfId="76" priority="3013">
      <formula>$AT$24=10</formula>
    </cfRule>
  </conditionalFormatting>
  <conditionalFormatting sqref="AT40:AT52">
    <cfRule type="expression" dxfId="75" priority="3010">
      <formula>$AT$40&lt;20</formula>
    </cfRule>
  </conditionalFormatting>
  <conditionalFormatting sqref="AT54:AT73">
    <cfRule type="expression" dxfId="74" priority="3006">
      <formula>$AT$54=1</formula>
    </cfRule>
  </conditionalFormatting>
  <conditionalFormatting sqref="AT75:AT98">
    <cfRule type="expression" dxfId="73" priority="3001">
      <formula>$AT$75=1</formula>
    </cfRule>
  </conditionalFormatting>
  <conditionalFormatting sqref="AT117:AT130">
    <cfRule type="expression" dxfId="72" priority="2997">
      <formula>$AT$117=1</formula>
    </cfRule>
  </conditionalFormatting>
  <conditionalFormatting sqref="AT132:AT143">
    <cfRule type="expression" dxfId="71" priority="2993">
      <formula>$AT$132=1</formula>
    </cfRule>
  </conditionalFormatting>
  <conditionalFormatting sqref="AT145:AT161">
    <cfRule type="expression" dxfId="70" priority="2989">
      <formula>$AT$145=1</formula>
    </cfRule>
  </conditionalFormatting>
  <conditionalFormatting sqref="AT163:AT184">
    <cfRule type="expression" dxfId="69" priority="2985">
      <formula>$AT$163=1</formula>
    </cfRule>
  </conditionalFormatting>
  <conditionalFormatting sqref="AT186:AT200 AT240:AV240 AT243:AT246">
    <cfRule type="expression" dxfId="68" priority="2980">
      <formula>$AT$186=1</formula>
    </cfRule>
  </conditionalFormatting>
  <conditionalFormatting sqref="AT249:AT267">
    <cfRule type="expression" dxfId="67" priority="2977">
      <formula>$AT$249=1</formula>
    </cfRule>
  </conditionalFormatting>
  <conditionalFormatting sqref="AT269:AT287">
    <cfRule type="expression" dxfId="66" priority="2973">
      <formula>$AT$269=1</formula>
    </cfRule>
  </conditionalFormatting>
  <conditionalFormatting sqref="AT530:AV530">
    <cfRule type="expression" dxfId="65" priority="2875">
      <formula>$AK$36=1</formula>
    </cfRule>
  </conditionalFormatting>
  <conditionalFormatting sqref="AU24:AU38">
    <cfRule type="expression" dxfId="64" priority="3012">
      <formula>$AU$24=10</formula>
    </cfRule>
  </conditionalFormatting>
  <conditionalFormatting sqref="AU40:AU52">
    <cfRule type="expression" dxfId="63" priority="3009">
      <formula>$AU$40&lt;20</formula>
    </cfRule>
  </conditionalFormatting>
  <conditionalFormatting sqref="AU54:AU73">
    <cfRule type="expression" dxfId="62" priority="3005">
      <formula>$AU$54=1</formula>
    </cfRule>
  </conditionalFormatting>
  <conditionalFormatting sqref="AU75:AU98">
    <cfRule type="expression" dxfId="61" priority="3000">
      <formula>$AU$75=1</formula>
    </cfRule>
  </conditionalFormatting>
  <conditionalFormatting sqref="AU117:AU130">
    <cfRule type="expression" dxfId="60" priority="2996">
      <formula>$AU$117=1</formula>
    </cfRule>
  </conditionalFormatting>
  <conditionalFormatting sqref="AU132:AU143">
    <cfRule type="expression" dxfId="59" priority="2992">
      <formula>$AU$132=1</formula>
    </cfRule>
  </conditionalFormatting>
  <conditionalFormatting sqref="AU145:AU161">
    <cfRule type="expression" dxfId="58" priority="2988">
      <formula>$AU$145=1</formula>
    </cfRule>
  </conditionalFormatting>
  <conditionalFormatting sqref="AU163:AU184">
    <cfRule type="expression" dxfId="57" priority="2984">
      <formula>$AU$163=1</formula>
    </cfRule>
  </conditionalFormatting>
  <conditionalFormatting sqref="AU186:AU200 AU243:AU246">
    <cfRule type="expression" dxfId="56" priority="2981">
      <formula>$AU$186=1</formula>
    </cfRule>
  </conditionalFormatting>
  <conditionalFormatting sqref="AU249:AU267">
    <cfRule type="expression" dxfId="55" priority="2976">
      <formula>$AU$249=1</formula>
    </cfRule>
  </conditionalFormatting>
  <conditionalFormatting sqref="AU269:AU287">
    <cfRule type="expression" dxfId="54" priority="2972">
      <formula>$AU$269=1</formula>
    </cfRule>
  </conditionalFormatting>
  <conditionalFormatting sqref="AV24:AV38">
    <cfRule type="expression" dxfId="53" priority="3011">
      <formula>$AV$24&lt;20</formula>
    </cfRule>
    <cfRule type="expression" dxfId="52" priority="3014">
      <formula>$AT$24&gt;$AV$24</formula>
    </cfRule>
  </conditionalFormatting>
  <conditionalFormatting sqref="AV40:AV52">
    <cfRule type="expression" dxfId="51" priority="51">
      <formula>$AV$40&lt;20</formula>
    </cfRule>
    <cfRule type="expression" dxfId="50" priority="69">
      <formula>$AT$40&gt;$AV$40</formula>
    </cfRule>
  </conditionalFormatting>
  <conditionalFormatting sqref="AV54:AV73">
    <cfRule type="expression" dxfId="49" priority="49">
      <formula>$AV$54=1</formula>
    </cfRule>
    <cfRule type="expression" dxfId="48" priority="50">
      <formula>$AT$54&gt;$AV$54</formula>
    </cfRule>
  </conditionalFormatting>
  <conditionalFormatting sqref="AV75:AV98">
    <cfRule type="expression" dxfId="47" priority="47">
      <formula>$AT$75&gt;$AV$75</formula>
    </cfRule>
    <cfRule type="expression" dxfId="46" priority="48">
      <formula>$AV$75=1</formula>
    </cfRule>
  </conditionalFormatting>
  <conditionalFormatting sqref="AV100:AV115">
    <cfRule type="expression" dxfId="45" priority="46">
      <formula>$AV$100=1</formula>
    </cfRule>
    <cfRule type="expression" dxfId="44" priority="45">
      <formula>$AT$100&gt;$AV$100</formula>
    </cfRule>
  </conditionalFormatting>
  <conditionalFormatting sqref="AV117:AV130">
    <cfRule type="expression" dxfId="43" priority="44">
      <formula>$AV$117=1</formula>
    </cfRule>
    <cfRule type="expression" dxfId="42" priority="43">
      <formula>$AT$117&gt;$AV$117</formula>
    </cfRule>
  </conditionalFormatting>
  <conditionalFormatting sqref="AV132:AV143">
    <cfRule type="expression" dxfId="41" priority="41">
      <formula>$AT$132&gt;$AV$132</formula>
    </cfRule>
    <cfRule type="expression" dxfId="40" priority="42">
      <formula>$AV$132=1</formula>
    </cfRule>
  </conditionalFormatting>
  <conditionalFormatting sqref="AV145:AV161">
    <cfRule type="expression" dxfId="39" priority="40">
      <formula>$AT$145&gt;$AV$145</formula>
    </cfRule>
    <cfRule type="expression" dxfId="38" priority="39">
      <formula>$AT$145&gt;$AV$145</formula>
    </cfRule>
  </conditionalFormatting>
  <conditionalFormatting sqref="AV163:AV184">
    <cfRule type="expression" dxfId="37" priority="38">
      <formula>$AV$163=1</formula>
    </cfRule>
    <cfRule type="expression" dxfId="36" priority="37">
      <formula>$AT$163&gt;$AV$163</formula>
    </cfRule>
  </conditionalFormatting>
  <conditionalFormatting sqref="AV186:AV200">
    <cfRule type="expression" dxfId="35" priority="35">
      <formula>$AT$186&gt;$AV$186</formula>
    </cfRule>
    <cfRule type="expression" dxfId="34" priority="36">
      <formula>$AV$186=1</formula>
    </cfRule>
  </conditionalFormatting>
  <conditionalFormatting sqref="AV202:AV219">
    <cfRule type="expression" dxfId="33" priority="33">
      <formula>$AT$202&gt;$AV$202</formula>
    </cfRule>
    <cfRule type="expression" dxfId="32" priority="34">
      <formula>$AV$202=1</formula>
    </cfRule>
  </conditionalFormatting>
  <conditionalFormatting sqref="AV221:AV239">
    <cfRule type="expression" dxfId="31" priority="31">
      <formula>$AT$221&gt;$AV$221</formula>
    </cfRule>
    <cfRule type="expression" dxfId="30" priority="32">
      <formula>$AV$221=1</formula>
    </cfRule>
  </conditionalFormatting>
  <conditionalFormatting sqref="AV249:AV267">
    <cfRule type="expression" dxfId="29" priority="29">
      <formula>$AT$249&gt;$AV$249</formula>
    </cfRule>
    <cfRule type="expression" dxfId="28" priority="70">
      <formula>$AV$249=1</formula>
    </cfRule>
  </conditionalFormatting>
  <conditionalFormatting sqref="AV269:AV287">
    <cfRule type="expression" dxfId="27" priority="27">
      <formula>$AT$269&gt;$AV$269</formula>
    </cfRule>
    <cfRule type="expression" dxfId="26" priority="28">
      <formula>$AV$269=1</formula>
    </cfRule>
  </conditionalFormatting>
  <conditionalFormatting sqref="AV289:AV310">
    <cfRule type="expression" dxfId="25" priority="25">
      <formula>$AT$289&gt;$AV$289</formula>
    </cfRule>
    <cfRule type="expression" dxfId="24" priority="26">
      <formula>$AV$289=1</formula>
    </cfRule>
  </conditionalFormatting>
  <conditionalFormatting sqref="AV312:AV330">
    <cfRule type="expression" dxfId="23" priority="23">
      <formula>$AT$312&gt;$AV$312</formula>
    </cfRule>
    <cfRule type="expression" dxfId="22" priority="24">
      <formula>$AV$312=1</formula>
    </cfRule>
  </conditionalFormatting>
  <conditionalFormatting sqref="AV332:AV352">
    <cfRule type="expression" dxfId="21" priority="21">
      <formula>$AT$332&gt;$AV$332</formula>
    </cfRule>
    <cfRule type="expression" dxfId="20" priority="22">
      <formula>$AV$332=1</formula>
    </cfRule>
  </conditionalFormatting>
  <conditionalFormatting sqref="AV354:AV380">
    <cfRule type="expression" dxfId="19" priority="20">
      <formula>$AV$354=1</formula>
    </cfRule>
    <cfRule type="expression" dxfId="18" priority="19">
      <formula>$AT$354&gt;$AV$354</formula>
    </cfRule>
  </conditionalFormatting>
  <conditionalFormatting sqref="AV382:AV399">
    <cfRule type="expression" dxfId="17" priority="17">
      <formula>$AT$382&gt;$AV$382</formula>
    </cfRule>
    <cfRule type="expression" dxfId="16" priority="18">
      <formula>$AV$382=1</formula>
    </cfRule>
  </conditionalFormatting>
  <conditionalFormatting sqref="AV401:AV418">
    <cfRule type="expression" dxfId="15" priority="15">
      <formula>$AT$401&gt;$AV$401</formula>
    </cfRule>
    <cfRule type="expression" dxfId="14" priority="16">
      <formula>$AV$401=1</formula>
    </cfRule>
  </conditionalFormatting>
  <conditionalFormatting sqref="AV420:AV437">
    <cfRule type="expression" dxfId="13" priority="13">
      <formula>$AT$420&gt;$AV$420</formula>
    </cfRule>
    <cfRule type="expression" dxfId="12" priority="14">
      <formula>$AV$420=1</formula>
    </cfRule>
  </conditionalFormatting>
  <conditionalFormatting sqref="AV439:AV454">
    <cfRule type="expression" dxfId="11" priority="12">
      <formula>$AV$439=1</formula>
    </cfRule>
    <cfRule type="expression" dxfId="10" priority="11">
      <formula>$AT$439&gt;$AV$439</formula>
    </cfRule>
  </conditionalFormatting>
  <conditionalFormatting sqref="AV456:AV473">
    <cfRule type="expression" dxfId="9" priority="10">
      <formula>$AV$456=1</formula>
    </cfRule>
    <cfRule type="expression" dxfId="8" priority="9">
      <formula>$AT$456&gt;$AV$456</formula>
    </cfRule>
  </conditionalFormatting>
  <conditionalFormatting sqref="AV475:AV490">
    <cfRule type="expression" dxfId="7" priority="7">
      <formula>$AT$475&gt;$AV$475</formula>
    </cfRule>
    <cfRule type="expression" dxfId="6" priority="8">
      <formula>$AV$475=1</formula>
    </cfRule>
  </conditionalFormatting>
  <conditionalFormatting sqref="AV492:AV509">
    <cfRule type="expression" dxfId="5" priority="6">
      <formula>$AV$492=1</formula>
    </cfRule>
    <cfRule type="expression" dxfId="4" priority="5">
      <formula>$AT$492&gt;$AV$492</formula>
    </cfRule>
  </conditionalFormatting>
  <conditionalFormatting sqref="AV511:AV526">
    <cfRule type="expression" dxfId="3" priority="3">
      <formula>$AT$511&gt;$AV$511</formula>
    </cfRule>
    <cfRule type="expression" dxfId="2" priority="4">
      <formula>$AV$511=1</formula>
    </cfRule>
  </conditionalFormatting>
  <dataValidations xWindow="274" yWindow="418" count="16">
    <dataValidation type="list" allowBlank="1" showInputMessage="1" showErrorMessage="1" sqref="D246 AB148:AB149 J65:J66 J179:J181 J132 J134 J165 J138:J139 K167:K171 J68:J69 K191:K193 AK156:AK157 J117 K79:K81 J156:J157 AA39 AA179:AA180 J259:J260 J279:J280 J305:J306 J344:J345 K363:K365 J82:J86 J262:J263 J322:J323 J356 J354 K293:K295 J372:J373 J334 K336:K341 J145 J75 C371 J90:J91 J77:J80 K174:K176 J361:J362 K368:K370 J332 K358:K360 J347:J348 J163 J342 J119 K59:K63 J171:J172 J366 K121:K123 J291 AA116:AA117 J54 J314 AK68:AK69 E303 J271:J272 AN353 AK381:AK382 K84:K88 K298:K300 J56:J57 J188:J189 J249 K253:K257 J186 J147 J195:J196 J282:J283 J302:J303 J251 J296 K273:K277 J269 AA521:AA522 K316:K320 J312 J325:J326 AA288:AA289 AA325:AA326 AB316:AB320 AA65:AA66 AA156:AA157 AA311:AA312 AA165 AB167:AB171 AB191:AB193 AA153:AA154 AA147 AB79:AB81 AA234:AA235 AA195:AA196 AA259:AA260 AA279:AA280 J289 AA344:AA345 AB363:AB365 AA82:AA86 AA501:AA502 AA322:AA323 AA356 AA353:AA354 AB293:AB295 AA372:AA373 AA334 AB336:AB341 AA131:AA132 AA74:AA75 T371 AA90:AA91 AA77:AA80 AB174:AB176 AA361:AA362 AB368:AB370 AA331:AA332 AB358:AB360 AA347:AA348 AA162:AA163 AA342 AA119 AB59:AB63 AA134 AA171:AA172 AA366 AB121:AB123 AA291 AA53:AA54 AA314 J93:J94 V303 AA271:AA272 AA100:AB100 AK234:AK235 AB84:AB88 AB298:AB300 AA56:AA57 AA188:AA189 AA248:AA249 AB253:AB257 AA185:AA186 AA125:AA126 AB386:AB389 AA282:AA283 AA302:AA303 AA251 AA296 AB273:AB277 AA268:AA269 AA138:AA139 AA144:AA145 AK153:AK154 AN74 AN268 AK325:AK326 AL316:AL320 AK65:AK66 AL148:AL151 AN288 AK165 AL167:AL171 AL191:AL193 J153:J154 AK147 AL79:AL81 AK179:AK180 AK125:AK127 AK259:AK260 AK279:AK280 AK305:AK306 AK344:AK345 AL363:AL365 AK82:AK86 AK262:AK263 AK322:AK323 AK356 AN331 AL293:AL295 AK372:AK373 AK334 AL336:AL341 AN116 AN53 AK90:AK91 AK144:AK145 AL174:AL176 AK361:AK362 AL368:AL370 AL358:AL360 AK347:AK348 AK162:AK163 AK342 AK119 AL59:AL63 AK134 AK171:AK172 AK366 AL121:AL123 AK291 AK53:AK54 AK314 AA93:AA94 AK271:AK272 AK100:AL100 AN311 AA68:AA69 AL84:AL88 AL298:AL300 AK56:AK57 AK188:AK189 AN185 AL253:AL257 AN162 AK138:AK140 AA518:AA519 AK282:AK283 AK302:AK303 AK251 AK296 AL273:AL277 AN248 AA150:AB151 AK77 AK79:AK80 AK74:AK75 AK116:AK117 AK131:AK132 AN131 AN144 AK185:AK186 AK248:AK249 AK268:AK269 AK288:AK289 AK311:AK312 AK331:AK332 AK353:AK354 AA99 AK39 AA23 AK23 AK99 J375:J376 J391:J392 J384 J382 K479:K480 K405:K408 AA381:AA382 AB405:AB408 AK375:AK376 AK391:AK392 AN381 AK384 AK518:AK519 AK400:AK401 J410:J411 J403 J401 AA375:AA376 AA410:AA411 AA403 AA400:AA401 AK394:AK395 AK410:AK411 AN400 AK403 J413:J414 AL424:AL427 AK419:AK420 J429:J430 J422 J420 AA413:AA414 AA429:AA430 AA422 AA419:AA420 AK413:AK414 AK429:AK430 AN419 AK422 J432:J433 AK438:AK439 J446:J447 J441 J439 AA446:AA447 AB443:AB444 AA441 AA438:AA439 AK432:AK433 J150:K151 AN438 AK441 J449:J450 AK455:AK456 J465:J466 J458 J456 AA449:AA451 AK446:AK447 AA458 AA455:AA456 AB460:AB463 AA465:AA466 AN455 AK458 J468:J469 AK474:AK475 J482:J483 J477 J475 AK449:AK450 AB479:AB480 AA477 AA474:AA475 AL460:AL463 AL479:AL480 AN474 AK477 J485:J486 AK491:AK492 J501:J502 J494 J492 AA482:AA483 AB496:AB499 AA494 AA491:AA492 AK482:AK483 AA504:AA505 AN491 AK494 J504:J505 AK510:AK511 J518:J519 J513 J511 AA305:AA306 AK504:AK505 AA513 AA510:AA511 AK501:AK502 AL515:AL516 AN510 AK513 J521:J522 J234:J235 J223:J229 J231:J232 J214:J215 J221 K226:K227 K206:K209 J204 J202 J211:J212 AA223:AA229 J394:J395 AA211:AA212 AA231:AA232 AA214:AA215 AN220 AB226:AB227 AB206:AB209 AA204 AA201:AA202 AK223:AK229 AK195:AK196 AK211:AK212 AK231:AK232 AK214:AK215 AN201 AL226:AL227 AA220:AA221 AL206:AL209 AK204 AK201:AK202 AK220:AK221 M244 K246 K110 K148:K149 K460:K463 AA432:AA433 AA468:AA469 K496:K499 AK485:AK486 AL496:AL499 K386:K389 AL405:AL408 AL386:AL389 K424:K427 AB424:AB427 AA485:AA486 AK468:AK469 AA391:AA392 AA384 AA394:AA395 AA262:AA263 AK93:AK94 K443:K444 AL443:AL444 K515:K516 AB515:AB516 J125:J126 AK465:AK466 AK521:AK522 K244 D244 G244 G246" xr:uid="{D57F19C0-E3EE-4EC4-A6BB-ACB44D0F2F58}">
      <formula1>"☑,□"</formula1>
    </dataValidation>
    <dataValidation type="list" allowBlank="1" showInputMessage="1" showErrorMessage="1" promptTitle="申請種別を正しく選択してください" prompt="★銀の認定には80点以上の採点が必要です。" sqref="K13:O13 AO10:AS10" xr:uid="{E15F101A-BC0F-44E0-8FFB-1BEDB2DC1EB3}">
      <formula1>"Step1宣言更新,銀の認定【新規】,銀の認定【更新】"</formula1>
    </dataValidation>
    <dataValidation type="list" allowBlank="1" showInputMessage="1" showErrorMessage="1" sqref="AJ19 S19 S13:S17 AJ242" xr:uid="{921123D0-CD63-4CA0-A8F9-2AFADFA8B8F1}">
      <formula1>"□,☑"</formula1>
    </dataValidation>
    <dataValidation type="list" allowBlank="1" showInputMessage="1" showErrorMessage="1" sqref="AD9:AE9 AX9:AY9" xr:uid="{298E3B0F-8C46-483A-8BAB-76F710889A27}">
      <formula1>"ホワイト500,大規模,ブライト500,ネクストブライト1000,中小規模,健康経営銘柄 "</formula1>
    </dataValidation>
    <dataValidation type="list" allowBlank="1" showInputMessage="1" showErrorMessage="1" sqref="AC10:AE10 AX10:AZ10" xr:uid="{19B0A202-67D7-4B27-A251-48EA3D81BDE0}">
      <formula1>"有,無,未定"</formula1>
    </dataValidation>
    <dataValidation type="list" operator="equal" showDropDown="1" showInputMessage="1" showErrorMessage="1" promptTitle="入力点数" prompt="20点、10点、1点" sqref="AR37 AR51" xr:uid="{CBCB76B4-DA80-48BC-97E5-D8C1CB291057}">
      <formula1>"20,10,1"</formula1>
    </dataValidation>
    <dataValidation type="date" operator="greaterThan" allowBlank="1" showInputMessage="1" showErrorMessage="1" sqref="K14:O14" xr:uid="{90BCC655-3FC3-4115-B887-30CC2FC8A82D}">
      <formula1>43922</formula1>
    </dataValidation>
    <dataValidation type="whole" allowBlank="1" showInputMessage="1" showErrorMessage="1" sqref="L102 L42 AD8:AE8 AC26 AC42 AC102 L26 AX8:AY8" xr:uid="{F31C5A01-FB00-423D-AF53-271775B03307}">
      <formula1>2020</formula1>
      <formula2>2040</formula2>
    </dataValidation>
    <dataValidation type="whole" allowBlank="1" showInputMessage="1" showErrorMessage="1" sqref="AE104 N104 N44 AE44 AE46 AE106" xr:uid="{6CF428BD-8747-4BBC-8126-319AAE3B2442}">
      <formula1>0</formula1>
      <formula2>99999</formula2>
    </dataValidation>
    <dataValidation type="whole" allowBlank="1" showInputMessage="1" showErrorMessage="1" sqref="N46" xr:uid="{F2E8F943-DCDC-4280-A21C-7D5E02C4C936}">
      <formula1>0</formula1>
      <formula2>9999</formula2>
    </dataValidation>
    <dataValidation type="whole" allowBlank="1" showInputMessage="1" showErrorMessage="1" sqref="AE30 N28 N30 N32 AE28 AE32" xr:uid="{9D18214B-F340-4B6F-BC44-0E3A96B7161A}">
      <formula1>0</formula1>
      <formula2>999999</formula2>
    </dataValidation>
    <dataValidation type="date" operator="greaterThan" allowBlank="1" showInputMessage="1" showErrorMessage="1" sqref="AC4:AE7 AX4:AX7" xr:uid="{1F8F0395-23AC-49E2-86D7-CC735FF542DD}">
      <formula1>42095</formula1>
    </dataValidation>
    <dataValidation type="list" operator="equal" showDropDown="1" showInputMessage="1" showErrorMessage="1" promptTitle="入力点数" prompt="20点、10点、1点,0点" sqref="Q51 AH51 AH37" xr:uid="{A3799929-F4AE-4CF7-B635-CE15E36CC4BB}">
      <formula1>"20,10,1,0"</formula1>
    </dataValidation>
    <dataValidation type="list" operator="equal" showDropDown="1" showInputMessage="1" showErrorMessage="1" promptTitle="入力点数" prompt="20点、10点、1点、0点" sqref="Q37" xr:uid="{7115A155-B37A-4A65-8895-FD4DC3EB29B3}">
      <formula1>"20,10,1,0"</formula1>
    </dataValidation>
    <dataValidation type="list" operator="equal" showDropDown="1" showInputMessage="1" showErrorMessage="1" promptTitle="入力点数" prompt="5点、3点、1点,0点" sqref="Q114 AH114 AR114" xr:uid="{73C15D82-9C79-4303-A149-53F3A141D3EC}">
      <formula1>"5,3,1,0"</formula1>
    </dataValidation>
    <dataValidation type="whole" allowBlank="1" showInputMessage="1" showErrorMessage="1" sqref="K3:O3 AO3:AQ3" xr:uid="{BD2ED755-175D-4479-9AFB-63934ECA19AC}">
      <formula1>1</formula1>
      <formula2>999999</formula2>
    </dataValidation>
  </dataValidations>
  <pageMargins left="0.11811023622047245" right="0.11811023622047245" top="0" bottom="0" header="0" footer="0"/>
  <pageSetup paperSize="8" scale="45" fitToHeight="0" orientation="landscape" r:id="rId1"/>
  <rowBreaks count="8" manualBreakCount="8">
    <brk id="52" max="50" man="1"/>
    <brk id="115" max="50" man="1"/>
    <brk id="184" max="50" man="1"/>
    <brk id="241" max="50" man="1"/>
    <brk id="310" max="50" man="1"/>
    <brk id="380" max="50" man="1"/>
    <brk id="454" max="50" man="1"/>
    <brk id="530" max="50" man="1"/>
  </rowBreaks>
  <drawing r:id="rId2"/>
  <legacyDrawing r:id="rId3"/>
  <extLst>
    <ext xmlns:x14="http://schemas.microsoft.com/office/spreadsheetml/2009/9/main" uri="{CCE6A557-97BC-4b89-ADB6-D9C93CAAB3DF}">
      <x14:dataValidations xmlns:xm="http://schemas.microsoft.com/office/excel/2006/main" xWindow="274" yWindow="418" count="21">
        <x14:dataValidation type="list" allowBlank="1" showInputMessage="1" showErrorMessage="1" xr:uid="{52F14FAE-23D8-49BE-AD5A-73A9E524F19B}">
          <x14:formula1>
            <xm:f>理由リスト!$B$19:$B$28</xm:f>
          </x14:formula1>
          <xm:sqref>AW76:AX80</xm:sqref>
        </x14:dataValidation>
        <x14:dataValidation type="list" allowBlank="1" showInputMessage="1" showErrorMessage="1" xr:uid="{29FB5001-C231-4683-A6F3-FCC3B78F39B1}">
          <x14:formula1>
            <xm:f>理由リスト!$B$33:$B$39</xm:f>
          </x14:formula1>
          <xm:sqref>AW118:AX122</xm:sqref>
        </x14:dataValidation>
        <x14:dataValidation type="list" allowBlank="1" showInputMessage="1" showErrorMessage="1" xr:uid="{80FD5FB9-C453-46D7-ACFA-6CA6C5C2EDF9}">
          <x14:formula1>
            <xm:f>理由リスト!$B$41:$B$53</xm:f>
          </x14:formula1>
          <xm:sqref>AW133:AX136</xm:sqref>
        </x14:dataValidation>
        <x14:dataValidation type="list" allowBlank="1" showInputMessage="1" showErrorMessage="1" xr:uid="{9CF71A86-804B-4855-8BE0-0488A633BF33}">
          <x14:formula1>
            <xm:f>理由リスト!$B$69:$B$79</xm:f>
          </x14:formula1>
          <xm:sqref>AW164:AX168</xm:sqref>
        </x14:dataValidation>
        <x14:dataValidation type="list" allowBlank="1" showInputMessage="1" showErrorMessage="1" xr:uid="{97F4FAD4-DCF3-413B-A176-32F2CF3924D1}">
          <x14:formula1>
            <xm:f>理由リスト!$B$81:$B$90</xm:f>
          </x14:formula1>
          <xm:sqref>AW187:AX191</xm:sqref>
        </x14:dataValidation>
        <x14:dataValidation type="list" allowBlank="1" showInputMessage="1" showErrorMessage="1" xr:uid="{FBF1C7E7-391C-4B12-97FE-3F0EF6F557DD}">
          <x14:formula1>
            <xm:f>理由リスト!$B$150:$B$157</xm:f>
          </x14:formula1>
          <xm:sqref>AW222:AX226</xm:sqref>
        </x14:dataValidation>
        <x14:dataValidation type="list" allowBlank="1" showInputMessage="1" showErrorMessage="1" xr:uid="{E99B4AB2-DE51-4874-8BC5-4EE4CC6D99B8}">
          <x14:formula1>
            <xm:f>理由リスト!$B$175:$B$184</xm:f>
          </x14:formula1>
          <xm:sqref>AW355:AX359</xm:sqref>
        </x14:dataValidation>
        <x14:dataValidation type="list" allowBlank="1" showInputMessage="1" showErrorMessage="1" xr:uid="{9D94FD28-C284-40E7-8433-B01BCAF04460}">
          <x14:formula1>
            <xm:f>理由リスト!$B$105:$B$112</xm:f>
          </x14:formula1>
          <xm:sqref>AW270:AX274</xm:sqref>
        </x14:dataValidation>
        <x14:dataValidation type="list" allowBlank="1" showInputMessage="1" showErrorMessage="1" xr:uid="{B0AA6228-C137-4BD5-8005-2599D6C7292F}">
          <x14:formula1>
            <xm:f>理由リスト!$B$114:$B$127</xm:f>
          </x14:formula1>
          <xm:sqref>AW290:AX294</xm:sqref>
        </x14:dataValidation>
        <x14:dataValidation type="list" allowBlank="1" showInputMessage="1" showErrorMessage="1" xr:uid="{0F469B1D-80F9-4CFF-A231-6AB0885F56A9}">
          <x14:formula1>
            <xm:f>理由リスト!$B$129:$B$137</xm:f>
          </x14:formula1>
          <xm:sqref>AW313:AX317</xm:sqref>
        </x14:dataValidation>
        <x14:dataValidation type="list" allowBlank="1" showInputMessage="1" showErrorMessage="1" xr:uid="{DCC556F9-E921-4C72-822E-1C59460F2816}">
          <x14:formula1>
            <xm:f>理由リスト!$B$139:$B$148</xm:f>
          </x14:formula1>
          <xm:sqref>AW203:AX207</xm:sqref>
        </x14:dataValidation>
        <x14:dataValidation type="list" allowBlank="1" showInputMessage="1" showErrorMessage="1" xr:uid="{2812602E-3F16-43C8-8D53-97E091D82A45}">
          <x14:formula1>
            <xm:f>理由リスト!$B$160:$B$173</xm:f>
          </x14:formula1>
          <xm:sqref>AW333:AX337</xm:sqref>
        </x14:dataValidation>
        <x14:dataValidation type="list" allowBlank="1" showInputMessage="1" showErrorMessage="1" xr:uid="{5089925B-5814-4877-B293-1EEFAE51CBB9}">
          <x14:formula1>
            <xm:f>理由リスト!$B$4:$B$5</xm:f>
          </x14:formula1>
          <xm:sqref>AW41</xm:sqref>
        </x14:dataValidation>
        <x14:dataValidation type="list" allowBlank="1" showInputMessage="1" showErrorMessage="1" xr:uid="{1FB5BA66-657E-476B-90B4-6B8607491F7E}">
          <x14:formula1>
            <xm:f>理由リスト!$B$1:$B$2</xm:f>
          </x14:formula1>
          <xm:sqref>AW25</xm:sqref>
        </x14:dataValidation>
        <x14:dataValidation type="list" allowBlank="1" showInputMessage="1" showErrorMessage="1" xr:uid="{9421358D-0FC7-463A-A554-8BF1E3444BDF}">
          <x14:formula1>
            <xm:f>業態分類表!$C$2:$C$101</xm:f>
          </x14:formula1>
          <xm:sqref>K10:O10</xm:sqref>
        </x14:dataValidation>
        <x14:dataValidation type="list" allowBlank="1" showInputMessage="1" showErrorMessage="1" xr:uid="{5CF0B618-E49B-486B-8D2A-32685B0A132F}">
          <x14:formula1>
            <xm:f>理由リスト!$B$7:$B$17</xm:f>
          </x14:formula1>
          <xm:sqref>AW55:AX58</xm:sqref>
        </x14:dataValidation>
        <x14:dataValidation type="list" allowBlank="1" showInputMessage="1" showErrorMessage="1" xr:uid="{CAA4C0DF-D8E9-4CC4-9F6C-78421C73721B}">
          <x14:formula1>
            <xm:f>理由リスト!$B$30:$B$32</xm:f>
          </x14:formula1>
          <xm:sqref>AW101:AX104</xm:sqref>
        </x14:dataValidation>
        <x14:dataValidation type="list" allowBlank="1" showInputMessage="1" showErrorMessage="1" xr:uid="{86695938-EF76-499F-8BEA-173264E532CB}">
          <x14:formula1>
            <xm:f>理由リスト!$B$92:$B$103</xm:f>
          </x14:formula1>
          <xm:sqref>AW250:AX254</xm:sqref>
        </x14:dataValidation>
        <x14:dataValidation type="list" allowBlank="1" showInputMessage="1" showErrorMessage="1" xr:uid="{552C1392-7218-45F6-AAC8-36EFE2D13F61}">
          <x14:formula1>
            <xm:f>理由リスト!$B$55:$B$67</xm:f>
          </x14:formula1>
          <xm:sqref>AW146:AX152</xm:sqref>
        </x14:dataValidation>
        <x14:dataValidation type="list" allowBlank="1" showInputMessage="1" showErrorMessage="1" xr:uid="{9C5BF624-6E66-4D3B-AAA4-FA05D7EAE4EF}">
          <x14:formula1>
            <xm:f>理由リスト!$B$186:$B$193</xm:f>
          </x14:formula1>
          <xm:sqref>AW383:AX387 AW402:AX406</xm:sqref>
        </x14:dataValidation>
        <x14:dataValidation type="list" allowBlank="1" showInputMessage="1" showErrorMessage="1" xr:uid="{19887D45-F2D9-4880-8246-0BD8B214475C}">
          <x14:formula1>
            <xm:f>理由リスト!$B$186:$B$194</xm:f>
          </x14:formula1>
          <xm:sqref>AW421:AX425 AW440:AX444 AW457:AX461 AW476:AX480 AW493:AX497 AW512:AX516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9D9E-E109-4EF5-B6A2-E1ABBDE8F437}">
  <dimension ref="A1:AVY10"/>
  <sheetViews>
    <sheetView topLeftCell="AE1" zoomScale="130" zoomScaleNormal="130" workbookViewId="0">
      <selection activeCell="AN2" sqref="AN2"/>
    </sheetView>
  </sheetViews>
  <sheetFormatPr defaultColWidth="8.625" defaultRowHeight="15.75" x14ac:dyDescent="0.35"/>
  <cols>
    <col min="1" max="27" width="8.625" style="10"/>
    <col min="28" max="28" width="8.875" style="10" bestFit="1" customWidth="1"/>
    <col min="29" max="16384" width="8.625" style="10"/>
  </cols>
  <sheetData>
    <row r="1" spans="1:1273" s="860" customFormat="1" ht="42.6" customHeight="1" x14ac:dyDescent="0.4">
      <c r="A1" s="858" t="s">
        <v>168</v>
      </c>
      <c r="B1" s="858" t="s">
        <v>180</v>
      </c>
      <c r="C1" s="858" t="s">
        <v>169</v>
      </c>
      <c r="D1" s="858" t="s">
        <v>171</v>
      </c>
      <c r="E1" s="858" t="s">
        <v>172</v>
      </c>
      <c r="F1" s="858" t="s">
        <v>177</v>
      </c>
      <c r="G1" s="858" t="s">
        <v>194</v>
      </c>
      <c r="H1" s="858" t="s">
        <v>176</v>
      </c>
      <c r="I1" s="859" t="s">
        <v>174</v>
      </c>
      <c r="J1" s="858" t="s">
        <v>175</v>
      </c>
      <c r="K1" s="859" t="s">
        <v>173</v>
      </c>
      <c r="L1" s="859" t="s">
        <v>264</v>
      </c>
      <c r="M1" s="859" t="s">
        <v>265</v>
      </c>
      <c r="N1" s="858" t="s">
        <v>184</v>
      </c>
      <c r="O1" s="858" t="s">
        <v>266</v>
      </c>
      <c r="P1" s="858" t="s">
        <v>263</v>
      </c>
      <c r="Q1" s="858" t="s">
        <v>267</v>
      </c>
      <c r="R1" s="858" t="s">
        <v>268</v>
      </c>
      <c r="S1" s="857" t="s">
        <v>269</v>
      </c>
      <c r="T1" s="857" t="s">
        <v>270</v>
      </c>
      <c r="U1" s="857" t="s">
        <v>271</v>
      </c>
      <c r="V1" s="857" t="s">
        <v>272</v>
      </c>
      <c r="W1" s="857" t="s">
        <v>273</v>
      </c>
      <c r="X1" s="859" t="s">
        <v>189</v>
      </c>
      <c r="Y1" s="859" t="s">
        <v>187</v>
      </c>
      <c r="Z1" s="859" t="s">
        <v>188</v>
      </c>
      <c r="AA1" s="859" t="s">
        <v>262</v>
      </c>
      <c r="AB1" s="859" t="s">
        <v>215</v>
      </c>
      <c r="AC1" s="859" t="s">
        <v>216</v>
      </c>
      <c r="AD1" s="859" t="s">
        <v>180</v>
      </c>
      <c r="AE1" s="859" t="s">
        <v>218</v>
      </c>
      <c r="AF1" s="859" t="s">
        <v>217</v>
      </c>
      <c r="AG1" s="859" t="s">
        <v>172</v>
      </c>
      <c r="AH1" s="859" t="s">
        <v>177</v>
      </c>
      <c r="AI1" s="859" t="s">
        <v>219</v>
      </c>
      <c r="AJ1" s="857" t="s">
        <v>176</v>
      </c>
      <c r="AK1" s="857" t="s">
        <v>195</v>
      </c>
      <c r="AL1" s="857" t="s">
        <v>196</v>
      </c>
      <c r="AM1" s="857" t="s">
        <v>197</v>
      </c>
      <c r="AN1" s="857" t="s">
        <v>274</v>
      </c>
      <c r="AO1" s="857" t="s">
        <v>275</v>
      </c>
      <c r="AP1" s="859" t="s">
        <v>184</v>
      </c>
      <c r="AQ1" s="860" t="s">
        <v>1095</v>
      </c>
      <c r="AR1" s="871" t="s">
        <v>201</v>
      </c>
      <c r="AS1" s="872" t="s">
        <v>277</v>
      </c>
      <c r="AT1" s="872" t="s">
        <v>278</v>
      </c>
      <c r="AU1" s="871" t="s">
        <v>279</v>
      </c>
      <c r="AV1" s="871" t="s">
        <v>254</v>
      </c>
      <c r="AW1" s="871" t="s">
        <v>280</v>
      </c>
      <c r="AX1" s="871" t="s">
        <v>281</v>
      </c>
      <c r="AY1" s="871" t="s">
        <v>201</v>
      </c>
      <c r="AZ1" s="872" t="s">
        <v>277</v>
      </c>
      <c r="BA1" s="872" t="s">
        <v>278</v>
      </c>
      <c r="BB1" s="871" t="s">
        <v>254</v>
      </c>
      <c r="BC1" s="871" t="s">
        <v>280</v>
      </c>
      <c r="BD1" s="871" t="s">
        <v>281</v>
      </c>
      <c r="BE1" s="871" t="s">
        <v>282</v>
      </c>
      <c r="BF1" s="871" t="s">
        <v>283</v>
      </c>
      <c r="BG1" s="871" t="s">
        <v>284</v>
      </c>
      <c r="BH1" s="871" t="s">
        <v>144</v>
      </c>
      <c r="BI1" s="871" t="s">
        <v>285</v>
      </c>
      <c r="BJ1" s="871" t="s">
        <v>286</v>
      </c>
      <c r="BK1" s="871" t="s">
        <v>287</v>
      </c>
      <c r="BL1" s="871" t="s">
        <v>280</v>
      </c>
      <c r="BM1" s="871" t="s">
        <v>290</v>
      </c>
      <c r="BN1" s="871" t="s">
        <v>288</v>
      </c>
      <c r="BO1" s="871" t="s">
        <v>289</v>
      </c>
      <c r="BP1" s="871" t="s">
        <v>732</v>
      </c>
      <c r="BQ1" s="871" t="s">
        <v>291</v>
      </c>
      <c r="BR1" s="871" t="s">
        <v>14</v>
      </c>
      <c r="BS1" s="871" t="s">
        <v>868</v>
      </c>
      <c r="BT1" s="871" t="s">
        <v>281</v>
      </c>
      <c r="BU1" s="871" t="s">
        <v>282</v>
      </c>
      <c r="BV1" s="871" t="s">
        <v>292</v>
      </c>
      <c r="BW1" s="871" t="s">
        <v>294</v>
      </c>
      <c r="BX1" s="871" t="s">
        <v>295</v>
      </c>
      <c r="BY1" s="871" t="s">
        <v>296</v>
      </c>
      <c r="BZ1" s="871" t="s">
        <v>868</v>
      </c>
      <c r="CA1" s="871" t="s">
        <v>293</v>
      </c>
      <c r="CB1" s="871" t="s">
        <v>298</v>
      </c>
      <c r="CC1" s="871" t="s">
        <v>285</v>
      </c>
      <c r="CD1" s="871" t="s">
        <v>286</v>
      </c>
      <c r="CE1" s="871" t="s">
        <v>287</v>
      </c>
      <c r="CF1" s="871" t="s">
        <v>867</v>
      </c>
      <c r="CG1" s="871" t="s">
        <v>297</v>
      </c>
      <c r="CH1" s="871" t="s">
        <v>288</v>
      </c>
      <c r="CI1" s="871" t="s">
        <v>289</v>
      </c>
      <c r="CJ1" s="871" t="s">
        <v>869</v>
      </c>
      <c r="CK1" s="871" t="s">
        <v>291</v>
      </c>
      <c r="CL1" s="871" t="s">
        <v>870</v>
      </c>
      <c r="CM1" s="871" t="s">
        <v>868</v>
      </c>
      <c r="CN1" s="871" t="s">
        <v>281</v>
      </c>
      <c r="CO1" s="871" t="s">
        <v>201</v>
      </c>
      <c r="CP1" s="872" t="s">
        <v>277</v>
      </c>
      <c r="CQ1" s="872" t="s">
        <v>278</v>
      </c>
      <c r="CR1" s="871" t="s">
        <v>254</v>
      </c>
      <c r="CS1" s="871" t="s">
        <v>871</v>
      </c>
      <c r="CT1" s="871" t="s">
        <v>868</v>
      </c>
      <c r="CU1" s="871" t="s">
        <v>281</v>
      </c>
      <c r="CV1" s="871" t="s">
        <v>299</v>
      </c>
      <c r="CW1" s="871" t="s">
        <v>301</v>
      </c>
      <c r="CX1" s="871" t="s">
        <v>300</v>
      </c>
      <c r="CY1" s="871" t="s">
        <v>302</v>
      </c>
      <c r="CZ1" s="871" t="s">
        <v>296</v>
      </c>
      <c r="DA1" s="871" t="s">
        <v>303</v>
      </c>
      <c r="DB1" s="871" t="s">
        <v>869</v>
      </c>
      <c r="DC1" s="871" t="s">
        <v>291</v>
      </c>
      <c r="DD1" s="871" t="s">
        <v>14</v>
      </c>
      <c r="DE1" s="871" t="s">
        <v>868</v>
      </c>
      <c r="DF1" s="871" t="s">
        <v>281</v>
      </c>
      <c r="DG1" s="871" t="s">
        <v>299</v>
      </c>
      <c r="DH1" s="871" t="s">
        <v>304</v>
      </c>
      <c r="DI1" s="871" t="s">
        <v>305</v>
      </c>
      <c r="DJ1" s="871" t="s">
        <v>306</v>
      </c>
      <c r="DK1" s="871" t="s">
        <v>869</v>
      </c>
      <c r="DL1" s="871" t="s">
        <v>291</v>
      </c>
      <c r="DM1" s="871" t="s">
        <v>870</v>
      </c>
      <c r="DN1" s="871" t="s">
        <v>868</v>
      </c>
      <c r="DO1" s="871" t="s">
        <v>281</v>
      </c>
      <c r="DP1" s="871" t="s">
        <v>299</v>
      </c>
      <c r="DQ1" s="871" t="s">
        <v>873</v>
      </c>
      <c r="DR1" s="871" t="s">
        <v>308</v>
      </c>
      <c r="DS1" s="871" t="s">
        <v>309</v>
      </c>
      <c r="DT1" s="871" t="s">
        <v>874</v>
      </c>
      <c r="DU1" s="871" t="s">
        <v>875</v>
      </c>
      <c r="DV1" s="871" t="s">
        <v>290</v>
      </c>
      <c r="DW1" s="871" t="s">
        <v>872</v>
      </c>
      <c r="DX1" s="871" t="s">
        <v>869</v>
      </c>
      <c r="DY1" s="871" t="s">
        <v>291</v>
      </c>
      <c r="DZ1" s="871" t="s">
        <v>14</v>
      </c>
      <c r="EA1" s="871" t="s">
        <v>868</v>
      </c>
      <c r="EB1" s="871" t="s">
        <v>310</v>
      </c>
      <c r="EC1" s="871" t="s">
        <v>299</v>
      </c>
      <c r="ED1" s="871" t="s">
        <v>311</v>
      </c>
      <c r="EE1" s="871" t="s">
        <v>312</v>
      </c>
      <c r="EF1" s="871" t="s">
        <v>313</v>
      </c>
      <c r="EG1" s="871" t="s">
        <v>314</v>
      </c>
      <c r="EH1" s="871" t="s">
        <v>315</v>
      </c>
      <c r="EI1" s="871" t="s">
        <v>876</v>
      </c>
      <c r="EJ1" s="871" t="s">
        <v>290</v>
      </c>
      <c r="EK1" s="871" t="s">
        <v>316</v>
      </c>
      <c r="EL1" s="871" t="s">
        <v>317</v>
      </c>
      <c r="EM1" s="871" t="s">
        <v>318</v>
      </c>
      <c r="EN1" s="871" t="s">
        <v>297</v>
      </c>
      <c r="EO1" s="871" t="s">
        <v>303</v>
      </c>
      <c r="EP1" s="871" t="s">
        <v>869</v>
      </c>
      <c r="EQ1" s="871" t="s">
        <v>291</v>
      </c>
      <c r="ER1" s="871" t="s">
        <v>14</v>
      </c>
      <c r="ES1" s="871" t="s">
        <v>868</v>
      </c>
      <c r="ET1" s="871" t="s">
        <v>310</v>
      </c>
      <c r="EU1" s="871" t="s">
        <v>299</v>
      </c>
      <c r="EV1" s="871" t="s">
        <v>319</v>
      </c>
      <c r="EW1" s="871" t="s">
        <v>320</v>
      </c>
      <c r="EX1" s="871" t="s">
        <v>317</v>
      </c>
      <c r="EY1" s="871" t="s">
        <v>321</v>
      </c>
      <c r="EZ1" s="871" t="s">
        <v>322</v>
      </c>
      <c r="FA1" s="871" t="s">
        <v>297</v>
      </c>
      <c r="FB1" s="871" t="s">
        <v>323</v>
      </c>
      <c r="FC1" s="871" t="s">
        <v>869</v>
      </c>
      <c r="FD1" s="871" t="s">
        <v>291</v>
      </c>
      <c r="FE1" s="871" t="s">
        <v>14</v>
      </c>
      <c r="FF1" s="871" t="s">
        <v>868</v>
      </c>
      <c r="FG1" s="871" t="s">
        <v>310</v>
      </c>
      <c r="FH1" s="871" t="s">
        <v>282</v>
      </c>
      <c r="FI1" s="871" t="s">
        <v>337</v>
      </c>
      <c r="FJ1" s="871" t="s">
        <v>325</v>
      </c>
      <c r="FK1" s="871" t="s">
        <v>326</v>
      </c>
      <c r="FL1" s="871" t="s">
        <v>339</v>
      </c>
      <c r="FM1" s="871" t="s">
        <v>280</v>
      </c>
      <c r="FN1" s="871" t="s">
        <v>303</v>
      </c>
      <c r="FO1" s="871" t="s">
        <v>288</v>
      </c>
      <c r="FP1" s="871" t="s">
        <v>289</v>
      </c>
      <c r="FQ1" s="871" t="s">
        <v>869</v>
      </c>
      <c r="FR1" s="871" t="s">
        <v>291</v>
      </c>
      <c r="FS1" s="871" t="s">
        <v>14</v>
      </c>
      <c r="FT1" s="871" t="s">
        <v>868</v>
      </c>
      <c r="FU1" s="871" t="s">
        <v>310</v>
      </c>
      <c r="FV1" s="871" t="s">
        <v>282</v>
      </c>
      <c r="FW1" s="871" t="s">
        <v>340</v>
      </c>
      <c r="FX1" s="871" t="s">
        <v>341</v>
      </c>
      <c r="FY1" s="871" t="s">
        <v>342</v>
      </c>
      <c r="FZ1" s="871" t="s">
        <v>343</v>
      </c>
      <c r="GA1" s="871" t="s">
        <v>344</v>
      </c>
      <c r="GB1" s="871" t="s">
        <v>288</v>
      </c>
      <c r="GC1" s="871" t="s">
        <v>289</v>
      </c>
      <c r="GD1" s="871" t="s">
        <v>869</v>
      </c>
      <c r="GE1" s="871" t="s">
        <v>291</v>
      </c>
      <c r="GF1" s="871" t="s">
        <v>14</v>
      </c>
      <c r="GG1" s="871" t="s">
        <v>868</v>
      </c>
      <c r="GH1" s="871" t="s">
        <v>310</v>
      </c>
      <c r="GI1" s="871" t="s">
        <v>888</v>
      </c>
      <c r="GJ1" s="871" t="s">
        <v>748</v>
      </c>
      <c r="GK1" s="871" t="s">
        <v>749</v>
      </c>
      <c r="GL1" s="871" t="s">
        <v>750</v>
      </c>
      <c r="GM1" s="871" t="s">
        <v>779</v>
      </c>
      <c r="GN1" s="871" t="s">
        <v>752</v>
      </c>
      <c r="GO1" s="871" t="s">
        <v>753</v>
      </c>
      <c r="GP1" s="871" t="s">
        <v>754</v>
      </c>
      <c r="GQ1" s="871" t="s">
        <v>894</v>
      </c>
      <c r="GR1" s="871" t="s">
        <v>889</v>
      </c>
      <c r="GS1" s="871" t="s">
        <v>890</v>
      </c>
      <c r="GT1" s="871" t="s">
        <v>895</v>
      </c>
      <c r="GU1" s="871" t="s">
        <v>891</v>
      </c>
      <c r="GV1" s="871" t="s">
        <v>892</v>
      </c>
      <c r="GW1" s="871" t="s">
        <v>893</v>
      </c>
      <c r="GX1" s="871" t="s">
        <v>897</v>
      </c>
      <c r="GY1" s="871" t="s">
        <v>898</v>
      </c>
      <c r="GZ1" s="871" t="s">
        <v>899</v>
      </c>
      <c r="HA1" s="871" t="s">
        <v>896</v>
      </c>
      <c r="HB1" s="871" t="s">
        <v>299</v>
      </c>
      <c r="HC1" s="871" t="s">
        <v>877</v>
      </c>
      <c r="HD1" s="871" t="s">
        <v>325</v>
      </c>
      <c r="HE1" s="871" t="s">
        <v>878</v>
      </c>
      <c r="HF1" s="871" t="s">
        <v>879</v>
      </c>
      <c r="HG1" s="871" t="s">
        <v>880</v>
      </c>
      <c r="HH1" s="871" t="s">
        <v>297</v>
      </c>
      <c r="HI1" s="871" t="s">
        <v>290</v>
      </c>
      <c r="HJ1" s="871" t="s">
        <v>288</v>
      </c>
      <c r="HK1" s="871" t="s">
        <v>289</v>
      </c>
      <c r="HL1" s="871" t="s">
        <v>869</v>
      </c>
      <c r="HM1" s="871" t="s">
        <v>291</v>
      </c>
      <c r="HN1" s="871" t="s">
        <v>14</v>
      </c>
      <c r="HO1" s="871" t="s">
        <v>868</v>
      </c>
      <c r="HP1" s="871" t="s">
        <v>310</v>
      </c>
      <c r="HQ1" s="871" t="s">
        <v>324</v>
      </c>
      <c r="HR1" s="871" t="s">
        <v>881</v>
      </c>
      <c r="HS1" s="871" t="s">
        <v>325</v>
      </c>
      <c r="HT1" s="871" t="s">
        <v>878</v>
      </c>
      <c r="HU1" s="871" t="s">
        <v>879</v>
      </c>
      <c r="HV1" s="871" t="s">
        <v>328</v>
      </c>
      <c r="HW1" s="871" t="s">
        <v>297</v>
      </c>
      <c r="HX1" s="871" t="s">
        <v>303</v>
      </c>
      <c r="HY1" s="871" t="s">
        <v>288</v>
      </c>
      <c r="HZ1" s="871" t="s">
        <v>289</v>
      </c>
      <c r="IA1" s="871" t="s">
        <v>869</v>
      </c>
      <c r="IB1" s="871" t="s">
        <v>291</v>
      </c>
      <c r="IC1" s="871" t="s">
        <v>14</v>
      </c>
      <c r="ID1" s="871" t="s">
        <v>868</v>
      </c>
      <c r="IE1" s="871" t="s">
        <v>310</v>
      </c>
      <c r="IF1" s="871" t="s">
        <v>324</v>
      </c>
      <c r="IG1" s="871" t="s">
        <v>882</v>
      </c>
      <c r="IH1" s="871" t="s">
        <v>330</v>
      </c>
      <c r="II1" s="871" t="s">
        <v>883</v>
      </c>
      <c r="IJ1" s="871" t="s">
        <v>297</v>
      </c>
      <c r="IK1" s="871" t="s">
        <v>290</v>
      </c>
      <c r="IL1" s="871" t="s">
        <v>884</v>
      </c>
      <c r="IM1" s="871" t="s">
        <v>886</v>
      </c>
      <c r="IN1" s="871" t="s">
        <v>887</v>
      </c>
      <c r="IO1" s="871" t="s">
        <v>885</v>
      </c>
      <c r="IP1" s="871" t="s">
        <v>290</v>
      </c>
      <c r="IQ1" s="871" t="s">
        <v>289</v>
      </c>
      <c r="IR1" s="871" t="s">
        <v>289</v>
      </c>
      <c r="IS1" s="871" t="s">
        <v>869</v>
      </c>
      <c r="IT1" s="871" t="s">
        <v>291</v>
      </c>
      <c r="IU1" s="871" t="s">
        <v>14</v>
      </c>
      <c r="IV1" s="871" t="s">
        <v>868</v>
      </c>
      <c r="IW1" s="871" t="s">
        <v>310</v>
      </c>
      <c r="IX1" s="871" t="s">
        <v>324</v>
      </c>
      <c r="IY1" s="871" t="s">
        <v>336</v>
      </c>
      <c r="IZ1" s="871" t="s">
        <v>325</v>
      </c>
      <c r="JA1" s="871" t="s">
        <v>326</v>
      </c>
      <c r="JB1" s="871" t="s">
        <v>327</v>
      </c>
      <c r="JC1" s="871" t="s">
        <v>338</v>
      </c>
      <c r="JD1" s="871" t="s">
        <v>297</v>
      </c>
      <c r="JE1" s="871" t="s">
        <v>290</v>
      </c>
      <c r="JF1" s="871" t="s">
        <v>289</v>
      </c>
      <c r="JG1" s="871" t="s">
        <v>289</v>
      </c>
      <c r="JH1" s="871" t="s">
        <v>869</v>
      </c>
      <c r="JI1" s="871" t="s">
        <v>291</v>
      </c>
      <c r="JJ1" s="871" t="s">
        <v>14</v>
      </c>
      <c r="JK1" s="871" t="s">
        <v>868</v>
      </c>
      <c r="JL1" s="871" t="s">
        <v>310</v>
      </c>
      <c r="JM1" s="871" t="s">
        <v>299</v>
      </c>
      <c r="JN1" s="871" t="s">
        <v>345</v>
      </c>
      <c r="JO1" s="871" t="s">
        <v>346</v>
      </c>
      <c r="JP1" s="871" t="s">
        <v>347</v>
      </c>
      <c r="JQ1" s="871" t="s">
        <v>325</v>
      </c>
      <c r="JR1" s="871" t="s">
        <v>326</v>
      </c>
      <c r="JS1" s="871" t="s">
        <v>348</v>
      </c>
      <c r="JT1" s="871" t="s">
        <v>296</v>
      </c>
      <c r="JU1" s="871" t="s">
        <v>303</v>
      </c>
      <c r="JV1" s="871" t="s">
        <v>349</v>
      </c>
      <c r="JW1" s="871" t="s">
        <v>288</v>
      </c>
      <c r="JX1" s="871" t="s">
        <v>289</v>
      </c>
      <c r="JY1" s="871" t="s">
        <v>869</v>
      </c>
      <c r="JZ1" s="871" t="s">
        <v>291</v>
      </c>
      <c r="KA1" s="871" t="s">
        <v>14</v>
      </c>
      <c r="KB1" s="871" t="s">
        <v>868</v>
      </c>
      <c r="KC1" s="871" t="s">
        <v>310</v>
      </c>
      <c r="KD1" s="871" t="s">
        <v>324</v>
      </c>
      <c r="KE1" s="871" t="s">
        <v>350</v>
      </c>
      <c r="KF1" s="871" t="s">
        <v>351</v>
      </c>
      <c r="KG1" s="871" t="s">
        <v>352</v>
      </c>
      <c r="KH1" s="871" t="s">
        <v>348</v>
      </c>
      <c r="KI1" s="871" t="s">
        <v>353</v>
      </c>
      <c r="KJ1" s="871" t="s">
        <v>354</v>
      </c>
      <c r="KK1" s="871" t="s">
        <v>355</v>
      </c>
      <c r="KL1" s="871" t="s">
        <v>356</v>
      </c>
      <c r="KM1" s="871" t="s">
        <v>357</v>
      </c>
      <c r="KN1" s="871" t="s">
        <v>325</v>
      </c>
      <c r="KO1" s="871" t="s">
        <v>326</v>
      </c>
      <c r="KP1" s="871" t="s">
        <v>358</v>
      </c>
      <c r="KQ1" s="871" t="s">
        <v>359</v>
      </c>
      <c r="KR1" s="871" t="s">
        <v>288</v>
      </c>
      <c r="KS1" s="871" t="s">
        <v>289</v>
      </c>
      <c r="KT1" s="871" t="s">
        <v>869</v>
      </c>
      <c r="KU1" s="871" t="s">
        <v>291</v>
      </c>
      <c r="KV1" s="871" t="s">
        <v>14</v>
      </c>
      <c r="KW1" s="871" t="s">
        <v>868</v>
      </c>
      <c r="KX1" s="871" t="s">
        <v>310</v>
      </c>
      <c r="KY1" s="871" t="s">
        <v>282</v>
      </c>
      <c r="KZ1" s="871" t="s">
        <v>901</v>
      </c>
      <c r="LA1" s="871" t="s">
        <v>325</v>
      </c>
      <c r="LB1" s="871" t="s">
        <v>326</v>
      </c>
      <c r="LC1" s="871" t="s">
        <v>339</v>
      </c>
      <c r="LD1" s="871" t="s">
        <v>297</v>
      </c>
      <c r="LE1" s="871" t="s">
        <v>902</v>
      </c>
      <c r="LF1" s="871" t="s">
        <v>288</v>
      </c>
      <c r="LG1" s="871" t="s">
        <v>289</v>
      </c>
      <c r="LH1" s="871" t="s">
        <v>869</v>
      </c>
      <c r="LI1" s="871" t="s">
        <v>291</v>
      </c>
      <c r="LJ1" s="871" t="s">
        <v>14</v>
      </c>
      <c r="LK1" s="871" t="s">
        <v>868</v>
      </c>
      <c r="LL1" s="871" t="s">
        <v>281</v>
      </c>
      <c r="LM1" s="871" t="s">
        <v>282</v>
      </c>
      <c r="LN1" s="871" t="s">
        <v>924</v>
      </c>
      <c r="LO1" s="871" t="s">
        <v>904</v>
      </c>
      <c r="LP1" s="871" t="s">
        <v>905</v>
      </c>
      <c r="LQ1" s="871" t="s">
        <v>906</v>
      </c>
      <c r="LR1" s="871" t="s">
        <v>297</v>
      </c>
      <c r="LS1" s="871" t="s">
        <v>902</v>
      </c>
      <c r="LT1" s="871" t="s">
        <v>288</v>
      </c>
      <c r="LU1" s="871" t="s">
        <v>289</v>
      </c>
      <c r="LV1" s="871" t="s">
        <v>869</v>
      </c>
      <c r="LW1" s="871" t="s">
        <v>291</v>
      </c>
      <c r="LX1" s="871" t="s">
        <v>14</v>
      </c>
      <c r="LY1" s="871" t="s">
        <v>868</v>
      </c>
      <c r="LZ1" s="871" t="s">
        <v>281</v>
      </c>
      <c r="MA1" s="871" t="s">
        <v>282</v>
      </c>
      <c r="MB1" s="871" t="s">
        <v>908</v>
      </c>
      <c r="MC1" s="871" t="s">
        <v>325</v>
      </c>
      <c r="MD1" s="871" t="s">
        <v>326</v>
      </c>
      <c r="ME1" s="871" t="s">
        <v>339</v>
      </c>
      <c r="MF1" s="871" t="s">
        <v>297</v>
      </c>
      <c r="MG1" s="871" t="s">
        <v>902</v>
      </c>
      <c r="MH1" s="871" t="s">
        <v>288</v>
      </c>
      <c r="MI1" s="871" t="s">
        <v>289</v>
      </c>
      <c r="MJ1" s="871" t="s">
        <v>869</v>
      </c>
      <c r="MK1" s="871" t="s">
        <v>291</v>
      </c>
      <c r="ML1" s="871" t="s">
        <v>14</v>
      </c>
      <c r="MM1" s="871" t="s">
        <v>868</v>
      </c>
      <c r="MN1" s="871" t="s">
        <v>281</v>
      </c>
      <c r="MO1" s="871" t="s">
        <v>299</v>
      </c>
      <c r="MP1" s="871" t="s">
        <v>910</v>
      </c>
      <c r="MQ1" s="871" t="s">
        <v>911</v>
      </c>
      <c r="MR1" s="871" t="s">
        <v>297</v>
      </c>
      <c r="MS1" s="871" t="s">
        <v>902</v>
      </c>
      <c r="MT1" s="871" t="s">
        <v>288</v>
      </c>
      <c r="MU1" s="871" t="s">
        <v>289</v>
      </c>
      <c r="MV1" s="871" t="s">
        <v>869</v>
      </c>
      <c r="MW1" s="871" t="s">
        <v>291</v>
      </c>
      <c r="MX1" s="871" t="s">
        <v>14</v>
      </c>
      <c r="MY1" s="871" t="s">
        <v>868</v>
      </c>
      <c r="MZ1" s="871" t="s">
        <v>281</v>
      </c>
      <c r="NA1" s="871" t="s">
        <v>299</v>
      </c>
      <c r="NB1" s="871" t="s">
        <v>913</v>
      </c>
      <c r="NC1" s="871" t="s">
        <v>325</v>
      </c>
      <c r="ND1" s="871" t="s">
        <v>326</v>
      </c>
      <c r="NE1" s="871" t="s">
        <v>339</v>
      </c>
      <c r="NF1" s="871" t="s">
        <v>297</v>
      </c>
      <c r="NG1" s="871" t="s">
        <v>902</v>
      </c>
      <c r="NH1" s="871" t="s">
        <v>288</v>
      </c>
      <c r="NI1" s="871" t="s">
        <v>289</v>
      </c>
      <c r="NJ1" s="871" t="s">
        <v>869</v>
      </c>
      <c r="NK1" s="871" t="s">
        <v>291</v>
      </c>
      <c r="NL1" s="871" t="s">
        <v>14</v>
      </c>
      <c r="NM1" s="871" t="s">
        <v>868</v>
      </c>
      <c r="NN1" s="871" t="s">
        <v>281</v>
      </c>
      <c r="NO1" s="871" t="s">
        <v>299</v>
      </c>
      <c r="NP1" s="871" t="s">
        <v>915</v>
      </c>
      <c r="NQ1" s="871" t="s">
        <v>911</v>
      </c>
      <c r="NR1" s="871" t="s">
        <v>297</v>
      </c>
      <c r="NS1" s="871" t="s">
        <v>902</v>
      </c>
      <c r="NT1" s="871" t="s">
        <v>288</v>
      </c>
      <c r="NU1" s="871" t="s">
        <v>289</v>
      </c>
      <c r="NV1" s="871" t="s">
        <v>869</v>
      </c>
      <c r="NW1" s="871" t="s">
        <v>291</v>
      </c>
      <c r="NX1" s="871" t="s">
        <v>14</v>
      </c>
      <c r="NY1" s="871" t="s">
        <v>868</v>
      </c>
      <c r="NZ1" s="871" t="s">
        <v>281</v>
      </c>
      <c r="OA1" s="871" t="s">
        <v>299</v>
      </c>
      <c r="OB1" s="871" t="s">
        <v>917</v>
      </c>
      <c r="OC1" s="871" t="s">
        <v>325</v>
      </c>
      <c r="OD1" s="871" t="s">
        <v>326</v>
      </c>
      <c r="OE1" s="871" t="s">
        <v>339</v>
      </c>
      <c r="OF1" s="871" t="s">
        <v>297</v>
      </c>
      <c r="OG1" s="871" t="s">
        <v>902</v>
      </c>
      <c r="OH1" s="871" t="s">
        <v>288</v>
      </c>
      <c r="OI1" s="871" t="s">
        <v>289</v>
      </c>
      <c r="OJ1" s="871" t="s">
        <v>869</v>
      </c>
      <c r="OK1" s="871" t="s">
        <v>291</v>
      </c>
      <c r="OL1" s="871" t="s">
        <v>14</v>
      </c>
      <c r="OM1" s="871" t="s">
        <v>868</v>
      </c>
      <c r="ON1" s="871" t="s">
        <v>281</v>
      </c>
      <c r="OO1" s="871" t="s">
        <v>299</v>
      </c>
      <c r="OP1" s="871" t="s">
        <v>919</v>
      </c>
      <c r="OQ1" s="871" t="s">
        <v>911</v>
      </c>
      <c r="OR1" s="871" t="s">
        <v>297</v>
      </c>
      <c r="OS1" s="871" t="s">
        <v>902</v>
      </c>
      <c r="OT1" s="871" t="s">
        <v>288</v>
      </c>
      <c r="OU1" s="871" t="s">
        <v>289</v>
      </c>
      <c r="OV1" s="871" t="s">
        <v>869</v>
      </c>
      <c r="OW1" s="871" t="s">
        <v>291</v>
      </c>
      <c r="OX1" s="871" t="s">
        <v>14</v>
      </c>
      <c r="OY1" s="871" t="s">
        <v>868</v>
      </c>
      <c r="OZ1" s="871" t="s">
        <v>281</v>
      </c>
      <c r="PA1" s="871" t="s">
        <v>920</v>
      </c>
      <c r="PB1" s="871" t="s">
        <v>220</v>
      </c>
      <c r="PC1" s="873" t="s">
        <v>578</v>
      </c>
      <c r="PD1" s="873" t="s">
        <v>201</v>
      </c>
      <c r="PE1" s="874" t="s">
        <v>277</v>
      </c>
      <c r="PF1" s="874" t="s">
        <v>278</v>
      </c>
      <c r="PG1" s="873" t="s">
        <v>279</v>
      </c>
      <c r="PH1" s="873" t="s">
        <v>254</v>
      </c>
      <c r="PI1" s="873" t="s">
        <v>280</v>
      </c>
      <c r="PJ1" s="873" t="s">
        <v>281</v>
      </c>
      <c r="PK1" s="873" t="s">
        <v>578</v>
      </c>
      <c r="PL1" s="873" t="s">
        <v>201</v>
      </c>
      <c r="PM1" s="874" t="s">
        <v>277</v>
      </c>
      <c r="PN1" s="874" t="s">
        <v>278</v>
      </c>
      <c r="PO1" s="873" t="s">
        <v>254</v>
      </c>
      <c r="PP1" s="873" t="s">
        <v>280</v>
      </c>
      <c r="PQ1" s="873" t="s">
        <v>281</v>
      </c>
      <c r="PR1" s="873" t="s">
        <v>360</v>
      </c>
      <c r="PS1" s="873" t="s">
        <v>282</v>
      </c>
      <c r="PT1" s="873" t="s">
        <v>283</v>
      </c>
      <c r="PU1" s="873" t="s">
        <v>284</v>
      </c>
      <c r="PV1" s="873" t="s">
        <v>144</v>
      </c>
      <c r="PW1" s="873" t="s">
        <v>285</v>
      </c>
      <c r="PX1" s="873" t="s">
        <v>286</v>
      </c>
      <c r="PY1" s="873" t="s">
        <v>287</v>
      </c>
      <c r="PZ1" s="873" t="s">
        <v>280</v>
      </c>
      <c r="QA1" s="873" t="s">
        <v>290</v>
      </c>
      <c r="QB1" s="873" t="s">
        <v>288</v>
      </c>
      <c r="QC1" s="873" t="s">
        <v>289</v>
      </c>
      <c r="QD1" s="873" t="s">
        <v>732</v>
      </c>
      <c r="QE1" s="873" t="s">
        <v>291</v>
      </c>
      <c r="QF1" s="873" t="s">
        <v>870</v>
      </c>
      <c r="QG1" s="873" t="s">
        <v>868</v>
      </c>
      <c r="QH1" s="873" t="s">
        <v>281</v>
      </c>
      <c r="QI1" s="873" t="s">
        <v>360</v>
      </c>
      <c r="QJ1" s="873" t="s">
        <v>282</v>
      </c>
      <c r="QK1" s="873" t="s">
        <v>292</v>
      </c>
      <c r="QL1" s="873" t="s">
        <v>294</v>
      </c>
      <c r="QM1" s="873" t="s">
        <v>295</v>
      </c>
      <c r="QN1" s="873" t="s">
        <v>296</v>
      </c>
      <c r="QO1" s="873" t="s">
        <v>293</v>
      </c>
      <c r="QP1" s="873" t="s">
        <v>298</v>
      </c>
      <c r="QQ1" s="873" t="s">
        <v>285</v>
      </c>
      <c r="QR1" s="873" t="s">
        <v>286</v>
      </c>
      <c r="QS1" s="873" t="s">
        <v>287</v>
      </c>
      <c r="QT1" s="873" t="s">
        <v>867</v>
      </c>
      <c r="QU1" s="873" t="s">
        <v>297</v>
      </c>
      <c r="QV1" s="873" t="s">
        <v>288</v>
      </c>
      <c r="QW1" s="873" t="s">
        <v>289</v>
      </c>
      <c r="QX1" s="873" t="s">
        <v>732</v>
      </c>
      <c r="QY1" s="873" t="s">
        <v>291</v>
      </c>
      <c r="QZ1" s="873" t="s">
        <v>870</v>
      </c>
      <c r="RA1" s="873" t="s">
        <v>868</v>
      </c>
      <c r="RB1" s="873" t="s">
        <v>281</v>
      </c>
      <c r="RC1" s="873" t="s">
        <v>578</v>
      </c>
      <c r="RD1" s="873" t="s">
        <v>201</v>
      </c>
      <c r="RE1" s="874" t="s">
        <v>277</v>
      </c>
      <c r="RF1" s="874" t="s">
        <v>278</v>
      </c>
      <c r="RG1" s="873" t="s">
        <v>254</v>
      </c>
      <c r="RH1" s="873" t="s">
        <v>868</v>
      </c>
      <c r="RI1" s="873" t="s">
        <v>281</v>
      </c>
      <c r="RJ1" s="873" t="s">
        <v>361</v>
      </c>
      <c r="RK1" s="873" t="s">
        <v>299</v>
      </c>
      <c r="RL1" s="873" t="s">
        <v>301</v>
      </c>
      <c r="RM1" s="873" t="s">
        <v>300</v>
      </c>
      <c r="RN1" s="873" t="s">
        <v>302</v>
      </c>
      <c r="RO1" s="873" t="s">
        <v>296</v>
      </c>
      <c r="RP1" s="873" t="s">
        <v>303</v>
      </c>
      <c r="RQ1" s="873" t="s">
        <v>869</v>
      </c>
      <c r="RR1" s="873" t="s">
        <v>291</v>
      </c>
      <c r="RS1" s="873" t="s">
        <v>14</v>
      </c>
      <c r="RT1" s="873" t="s">
        <v>14</v>
      </c>
      <c r="RU1" s="873" t="s">
        <v>868</v>
      </c>
      <c r="RV1" s="873" t="s">
        <v>281</v>
      </c>
      <c r="RW1" s="873" t="s">
        <v>361</v>
      </c>
      <c r="RX1" s="873" t="s">
        <v>299</v>
      </c>
      <c r="RY1" s="873" t="s">
        <v>304</v>
      </c>
      <c r="RZ1" s="873" t="s">
        <v>305</v>
      </c>
      <c r="SA1" s="873" t="s">
        <v>306</v>
      </c>
      <c r="SB1" s="873" t="s">
        <v>869</v>
      </c>
      <c r="SC1" s="873" t="s">
        <v>291</v>
      </c>
      <c r="SD1" s="873" t="s">
        <v>14</v>
      </c>
      <c r="SE1" s="873" t="s">
        <v>868</v>
      </c>
      <c r="SF1" s="873" t="s">
        <v>281</v>
      </c>
      <c r="SG1" s="873" t="s">
        <v>360</v>
      </c>
      <c r="SH1" s="873" t="s">
        <v>299</v>
      </c>
      <c r="SI1" s="873" t="s">
        <v>307</v>
      </c>
      <c r="SJ1" s="873" t="s">
        <v>308</v>
      </c>
      <c r="SK1" s="873" t="s">
        <v>309</v>
      </c>
      <c r="SL1" s="873" t="s">
        <v>921</v>
      </c>
      <c r="SM1" s="873" t="s">
        <v>869</v>
      </c>
      <c r="SN1" s="873" t="s">
        <v>291</v>
      </c>
      <c r="SO1" s="873" t="s">
        <v>14</v>
      </c>
      <c r="SP1" s="873" t="s">
        <v>868</v>
      </c>
      <c r="SQ1" s="873" t="s">
        <v>310</v>
      </c>
      <c r="SR1" s="873" t="s">
        <v>360</v>
      </c>
      <c r="SS1" s="873" t="s">
        <v>299</v>
      </c>
      <c r="ST1" s="873" t="s">
        <v>311</v>
      </c>
      <c r="SU1" s="873" t="s">
        <v>312</v>
      </c>
      <c r="SV1" s="873" t="s">
        <v>313</v>
      </c>
      <c r="SW1" s="873" t="s">
        <v>314</v>
      </c>
      <c r="SX1" s="873" t="s">
        <v>315</v>
      </c>
      <c r="SY1" s="873" t="s">
        <v>280</v>
      </c>
      <c r="SZ1" s="873" t="s">
        <v>290</v>
      </c>
      <c r="TA1" s="873" t="s">
        <v>316</v>
      </c>
      <c r="TB1" s="873" t="s">
        <v>317</v>
      </c>
      <c r="TC1" s="873" t="s">
        <v>318</v>
      </c>
      <c r="TD1" s="873" t="s">
        <v>296</v>
      </c>
      <c r="TE1" s="873" t="s">
        <v>303</v>
      </c>
      <c r="TF1" s="873" t="s">
        <v>70</v>
      </c>
      <c r="TG1" s="873" t="s">
        <v>291</v>
      </c>
      <c r="TH1" s="873" t="s">
        <v>14</v>
      </c>
      <c r="TI1" s="873" t="s">
        <v>868</v>
      </c>
      <c r="TJ1" s="873" t="s">
        <v>310</v>
      </c>
      <c r="TK1" s="873" t="s">
        <v>360</v>
      </c>
      <c r="TL1" s="873" t="s">
        <v>299</v>
      </c>
      <c r="TM1" s="873" t="s">
        <v>319</v>
      </c>
      <c r="TN1" s="873" t="s">
        <v>320</v>
      </c>
      <c r="TO1" s="873" t="s">
        <v>317</v>
      </c>
      <c r="TP1" s="873" t="s">
        <v>321</v>
      </c>
      <c r="TQ1" s="873" t="s">
        <v>322</v>
      </c>
      <c r="TR1" s="873" t="s">
        <v>280</v>
      </c>
      <c r="TS1" s="873" t="s">
        <v>323</v>
      </c>
      <c r="TT1" s="873" t="s">
        <v>732</v>
      </c>
      <c r="TU1" s="873" t="s">
        <v>291</v>
      </c>
      <c r="TV1" s="873" t="s">
        <v>14</v>
      </c>
      <c r="TW1" s="873" t="s">
        <v>868</v>
      </c>
      <c r="TX1" s="873" t="s">
        <v>310</v>
      </c>
      <c r="TY1" s="873" t="s">
        <v>360</v>
      </c>
      <c r="TZ1" s="873" t="s">
        <v>324</v>
      </c>
      <c r="UA1" s="873" t="s">
        <v>337</v>
      </c>
      <c r="UB1" s="873" t="s">
        <v>325</v>
      </c>
      <c r="UC1" s="873" t="s">
        <v>326</v>
      </c>
      <c r="UD1" s="873" t="s">
        <v>327</v>
      </c>
      <c r="UE1" s="873" t="s">
        <v>296</v>
      </c>
      <c r="UF1" s="873" t="s">
        <v>303</v>
      </c>
      <c r="UG1" s="873" t="s">
        <v>288</v>
      </c>
      <c r="UH1" s="873" t="s">
        <v>289</v>
      </c>
      <c r="UI1" s="873" t="s">
        <v>869</v>
      </c>
      <c r="UJ1" s="873" t="s">
        <v>291</v>
      </c>
      <c r="UK1" s="873" t="s">
        <v>14</v>
      </c>
      <c r="UL1" s="873" t="s">
        <v>280</v>
      </c>
      <c r="UM1" s="873" t="s">
        <v>310</v>
      </c>
      <c r="UN1" s="873" t="s">
        <v>360</v>
      </c>
      <c r="UO1" s="873" t="s">
        <v>299</v>
      </c>
      <c r="UP1" s="873" t="s">
        <v>340</v>
      </c>
      <c r="UQ1" s="873" t="s">
        <v>341</v>
      </c>
      <c r="UR1" s="873" t="s">
        <v>342</v>
      </c>
      <c r="US1" s="873" t="s">
        <v>343</v>
      </c>
      <c r="UT1" s="873" t="s">
        <v>344</v>
      </c>
      <c r="UU1" s="873" t="s">
        <v>288</v>
      </c>
      <c r="UV1" s="873" t="s">
        <v>289</v>
      </c>
      <c r="UW1" s="873" t="s">
        <v>869</v>
      </c>
      <c r="UX1" s="873" t="s">
        <v>291</v>
      </c>
      <c r="UY1" s="873" t="s">
        <v>14</v>
      </c>
      <c r="UZ1" s="873" t="s">
        <v>868</v>
      </c>
      <c r="VA1" s="873" t="s">
        <v>281</v>
      </c>
      <c r="VB1" s="873" t="s">
        <v>888</v>
      </c>
      <c r="VC1" s="873"/>
      <c r="VD1" s="873"/>
      <c r="VE1" s="873"/>
      <c r="VF1" s="873"/>
      <c r="VG1" s="873"/>
      <c r="VH1" s="873"/>
      <c r="VI1" s="873"/>
      <c r="VJ1" s="873"/>
      <c r="VK1" s="873"/>
      <c r="VL1" s="873"/>
      <c r="VM1" s="873" t="s">
        <v>897</v>
      </c>
      <c r="VN1" s="873" t="s">
        <v>898</v>
      </c>
      <c r="VO1" s="873" t="s">
        <v>899</v>
      </c>
      <c r="VP1" s="873" t="s">
        <v>896</v>
      </c>
      <c r="VQ1" s="873" t="s">
        <v>360</v>
      </c>
      <c r="VR1" s="873" t="s">
        <v>299</v>
      </c>
      <c r="VS1" s="873" t="s">
        <v>877</v>
      </c>
      <c r="VT1" s="873" t="s">
        <v>325</v>
      </c>
      <c r="VU1" s="873" t="s">
        <v>878</v>
      </c>
      <c r="VV1" s="873" t="s">
        <v>879</v>
      </c>
      <c r="VW1" s="873" t="s">
        <v>880</v>
      </c>
      <c r="VX1" s="873" t="s">
        <v>280</v>
      </c>
      <c r="VY1" s="873" t="s">
        <v>290</v>
      </c>
      <c r="VZ1" s="873" t="s">
        <v>288</v>
      </c>
      <c r="WA1" s="873" t="s">
        <v>289</v>
      </c>
      <c r="WB1" s="873" t="s">
        <v>732</v>
      </c>
      <c r="WC1" s="873" t="s">
        <v>291</v>
      </c>
      <c r="WD1" s="873" t="s">
        <v>14</v>
      </c>
      <c r="WE1" s="873" t="s">
        <v>868</v>
      </c>
      <c r="WF1" s="873" t="s">
        <v>310</v>
      </c>
      <c r="WG1" s="873" t="s">
        <v>360</v>
      </c>
      <c r="WH1" s="873" t="s">
        <v>324</v>
      </c>
      <c r="WI1" s="873" t="s">
        <v>881</v>
      </c>
      <c r="WJ1" s="873" t="s">
        <v>325</v>
      </c>
      <c r="WK1" s="873" t="s">
        <v>878</v>
      </c>
      <c r="WL1" s="873" t="s">
        <v>879</v>
      </c>
      <c r="WM1" s="873" t="s">
        <v>328</v>
      </c>
      <c r="WN1" s="873" t="s">
        <v>297</v>
      </c>
      <c r="WO1" s="873" t="s">
        <v>290</v>
      </c>
      <c r="WP1" s="873" t="s">
        <v>288</v>
      </c>
      <c r="WQ1" s="873" t="s">
        <v>289</v>
      </c>
      <c r="WR1" s="873" t="s">
        <v>869</v>
      </c>
      <c r="WS1" s="873" t="s">
        <v>291</v>
      </c>
      <c r="WT1" s="873" t="s">
        <v>14</v>
      </c>
      <c r="WU1" s="873" t="s">
        <v>868</v>
      </c>
      <c r="WV1" s="873" t="s">
        <v>281</v>
      </c>
      <c r="WW1" s="873" t="s">
        <v>360</v>
      </c>
      <c r="WX1" s="873" t="s">
        <v>282</v>
      </c>
      <c r="WY1" s="873" t="s">
        <v>882</v>
      </c>
      <c r="WZ1" s="873" t="s">
        <v>330</v>
      </c>
      <c r="XA1" s="873" t="s">
        <v>883</v>
      </c>
      <c r="XB1" s="873" t="s">
        <v>297</v>
      </c>
      <c r="XC1" s="873" t="s">
        <v>290</v>
      </c>
      <c r="XD1" s="873" t="s">
        <v>884</v>
      </c>
      <c r="XE1" s="873" t="s">
        <v>886</v>
      </c>
      <c r="XF1" s="873" t="s">
        <v>887</v>
      </c>
      <c r="XG1" s="873" t="s">
        <v>885</v>
      </c>
      <c r="XH1" s="873" t="s">
        <v>290</v>
      </c>
      <c r="XI1" s="873" t="s">
        <v>288</v>
      </c>
      <c r="XJ1" s="873" t="s">
        <v>289</v>
      </c>
      <c r="XK1" s="873" t="s">
        <v>869</v>
      </c>
      <c r="XL1" s="873" t="s">
        <v>291</v>
      </c>
      <c r="XM1" s="873" t="s">
        <v>14</v>
      </c>
      <c r="XN1" s="873" t="s">
        <v>868</v>
      </c>
      <c r="XO1" s="873" t="s">
        <v>281</v>
      </c>
      <c r="XP1" s="873" t="s">
        <v>360</v>
      </c>
      <c r="XQ1" s="873" t="s">
        <v>282</v>
      </c>
      <c r="XR1" s="873" t="s">
        <v>336</v>
      </c>
      <c r="XS1" s="873" t="s">
        <v>325</v>
      </c>
      <c r="XT1" s="873" t="s">
        <v>326</v>
      </c>
      <c r="XU1" s="873" t="s">
        <v>923</v>
      </c>
      <c r="XV1" s="873" t="s">
        <v>338</v>
      </c>
      <c r="XW1" s="873" t="s">
        <v>297</v>
      </c>
      <c r="XX1" s="873" t="s">
        <v>290</v>
      </c>
      <c r="XY1" s="873" t="s">
        <v>288</v>
      </c>
      <c r="XZ1" s="873" t="s">
        <v>289</v>
      </c>
      <c r="YA1" s="873" t="s">
        <v>869</v>
      </c>
      <c r="YB1" s="873" t="s">
        <v>291</v>
      </c>
      <c r="YC1" s="873" t="s">
        <v>14</v>
      </c>
      <c r="YD1" s="873" t="s">
        <v>868</v>
      </c>
      <c r="YE1" s="873" t="s">
        <v>281</v>
      </c>
      <c r="YF1" s="873" t="s">
        <v>360</v>
      </c>
      <c r="YG1" s="873" t="s">
        <v>299</v>
      </c>
      <c r="YH1" s="873" t="s">
        <v>345</v>
      </c>
      <c r="YI1" s="873" t="s">
        <v>346</v>
      </c>
      <c r="YJ1" s="873" t="s">
        <v>347</v>
      </c>
      <c r="YK1" s="873" t="s">
        <v>325</v>
      </c>
      <c r="YL1" s="873" t="s">
        <v>326</v>
      </c>
      <c r="YM1" s="873" t="s">
        <v>348</v>
      </c>
      <c r="YN1" s="873" t="s">
        <v>296</v>
      </c>
      <c r="YO1" s="873" t="s">
        <v>303</v>
      </c>
      <c r="YP1" s="873" t="s">
        <v>349</v>
      </c>
      <c r="YQ1" s="873" t="s">
        <v>288</v>
      </c>
      <c r="YR1" s="873" t="s">
        <v>289</v>
      </c>
      <c r="YS1" s="873" t="s">
        <v>869</v>
      </c>
      <c r="YT1" s="873" t="s">
        <v>291</v>
      </c>
      <c r="YU1" s="873" t="s">
        <v>870</v>
      </c>
      <c r="YV1" s="873" t="s">
        <v>280</v>
      </c>
      <c r="YW1" s="873" t="s">
        <v>310</v>
      </c>
      <c r="YX1" s="873" t="s">
        <v>360</v>
      </c>
      <c r="YY1" s="873" t="s">
        <v>324</v>
      </c>
      <c r="YZ1" s="873" t="s">
        <v>350</v>
      </c>
      <c r="ZA1" s="873" t="s">
        <v>351</v>
      </c>
      <c r="ZB1" s="873" t="s">
        <v>352</v>
      </c>
      <c r="ZC1" s="873" t="s">
        <v>348</v>
      </c>
      <c r="ZD1" s="873" t="s">
        <v>353</v>
      </c>
      <c r="ZE1" s="873" t="s">
        <v>354</v>
      </c>
      <c r="ZF1" s="873" t="s">
        <v>355</v>
      </c>
      <c r="ZG1" s="873" t="s">
        <v>356</v>
      </c>
      <c r="ZH1" s="873" t="s">
        <v>357</v>
      </c>
      <c r="ZI1" s="873" t="s">
        <v>325</v>
      </c>
      <c r="ZJ1" s="873" t="s">
        <v>326</v>
      </c>
      <c r="ZK1" s="873" t="s">
        <v>358</v>
      </c>
      <c r="ZL1" s="873" t="s">
        <v>359</v>
      </c>
      <c r="ZM1" s="873" t="s">
        <v>288</v>
      </c>
      <c r="ZN1" s="873" t="s">
        <v>289</v>
      </c>
      <c r="ZO1" s="873" t="s">
        <v>869</v>
      </c>
      <c r="ZP1" s="873" t="s">
        <v>291</v>
      </c>
      <c r="ZQ1" s="873" t="s">
        <v>14</v>
      </c>
      <c r="ZR1" s="873" t="s">
        <v>868</v>
      </c>
      <c r="ZS1" s="873" t="s">
        <v>310</v>
      </c>
      <c r="ZT1" s="873" t="s">
        <v>360</v>
      </c>
      <c r="ZU1" s="873" t="s">
        <v>282</v>
      </c>
      <c r="ZV1" s="873" t="s">
        <v>901</v>
      </c>
      <c r="ZW1" s="873" t="s">
        <v>325</v>
      </c>
      <c r="ZX1" s="873" t="s">
        <v>326</v>
      </c>
      <c r="ZY1" s="873" t="s">
        <v>339</v>
      </c>
      <c r="ZZ1" s="873" t="s">
        <v>297</v>
      </c>
      <c r="AAA1" s="873" t="s">
        <v>902</v>
      </c>
      <c r="AAB1" s="873" t="s">
        <v>288</v>
      </c>
      <c r="AAC1" s="873" t="s">
        <v>289</v>
      </c>
      <c r="AAD1" s="873" t="s">
        <v>869</v>
      </c>
      <c r="AAE1" s="873" t="s">
        <v>291</v>
      </c>
      <c r="AAF1" s="873" t="s">
        <v>14</v>
      </c>
      <c r="AAG1" s="873" t="s">
        <v>868</v>
      </c>
      <c r="AAH1" s="873" t="s">
        <v>281</v>
      </c>
      <c r="AAI1" s="873" t="s">
        <v>360</v>
      </c>
      <c r="AAJ1" s="873" t="s">
        <v>282</v>
      </c>
      <c r="AAK1" s="873" t="s">
        <v>925</v>
      </c>
      <c r="AAL1" s="873" t="s">
        <v>904</v>
      </c>
      <c r="AAM1" s="873" t="s">
        <v>905</v>
      </c>
      <c r="AAN1" s="873" t="s">
        <v>906</v>
      </c>
      <c r="AAO1" s="873" t="s">
        <v>297</v>
      </c>
      <c r="AAP1" s="873" t="s">
        <v>902</v>
      </c>
      <c r="AAQ1" s="873" t="s">
        <v>288</v>
      </c>
      <c r="AAR1" s="873" t="s">
        <v>289</v>
      </c>
      <c r="AAS1" s="873" t="s">
        <v>869</v>
      </c>
      <c r="AAT1" s="873" t="s">
        <v>291</v>
      </c>
      <c r="AAU1" s="873" t="s">
        <v>14</v>
      </c>
      <c r="AAV1" s="873" t="s">
        <v>868</v>
      </c>
      <c r="AAW1" s="873" t="s">
        <v>281</v>
      </c>
      <c r="AAX1" s="873" t="s">
        <v>360</v>
      </c>
      <c r="AAY1" s="873" t="s">
        <v>282</v>
      </c>
      <c r="AAZ1" s="873" t="s">
        <v>908</v>
      </c>
      <c r="ABA1" s="873" t="s">
        <v>325</v>
      </c>
      <c r="ABB1" s="873" t="s">
        <v>326</v>
      </c>
      <c r="ABC1" s="873" t="s">
        <v>339</v>
      </c>
      <c r="ABD1" s="873" t="s">
        <v>297</v>
      </c>
      <c r="ABE1" s="873" t="s">
        <v>902</v>
      </c>
      <c r="ABF1" s="873" t="s">
        <v>288</v>
      </c>
      <c r="ABG1" s="873" t="s">
        <v>289</v>
      </c>
      <c r="ABH1" s="873" t="s">
        <v>869</v>
      </c>
      <c r="ABI1" s="873" t="s">
        <v>291</v>
      </c>
      <c r="ABJ1" s="873" t="s">
        <v>14</v>
      </c>
      <c r="ABK1" s="873" t="s">
        <v>868</v>
      </c>
      <c r="ABL1" s="873" t="s">
        <v>281</v>
      </c>
      <c r="ABM1" s="873" t="s">
        <v>360</v>
      </c>
      <c r="ABN1" s="873" t="s">
        <v>299</v>
      </c>
      <c r="ABO1" s="873" t="s">
        <v>910</v>
      </c>
      <c r="ABP1" s="873" t="s">
        <v>911</v>
      </c>
      <c r="ABQ1" s="873" t="s">
        <v>297</v>
      </c>
      <c r="ABR1" s="873" t="s">
        <v>902</v>
      </c>
      <c r="ABS1" s="873" t="s">
        <v>288</v>
      </c>
      <c r="ABT1" s="873" t="s">
        <v>289</v>
      </c>
      <c r="ABU1" s="873" t="s">
        <v>869</v>
      </c>
      <c r="ABV1" s="873" t="s">
        <v>291</v>
      </c>
      <c r="ABW1" s="873" t="s">
        <v>14</v>
      </c>
      <c r="ABX1" s="873" t="s">
        <v>868</v>
      </c>
      <c r="ABY1" s="873" t="s">
        <v>281</v>
      </c>
      <c r="ABZ1" s="873" t="s">
        <v>360</v>
      </c>
      <c r="ACA1" s="873" t="s">
        <v>299</v>
      </c>
      <c r="ACB1" s="873" t="s">
        <v>913</v>
      </c>
      <c r="ACC1" s="873" t="s">
        <v>325</v>
      </c>
      <c r="ACD1" s="873" t="s">
        <v>326</v>
      </c>
      <c r="ACE1" s="873" t="s">
        <v>339</v>
      </c>
      <c r="ACF1" s="873" t="s">
        <v>297</v>
      </c>
      <c r="ACG1" s="873" t="s">
        <v>902</v>
      </c>
      <c r="ACH1" s="873" t="s">
        <v>288</v>
      </c>
      <c r="ACI1" s="873" t="s">
        <v>289</v>
      </c>
      <c r="ACJ1" s="873" t="s">
        <v>869</v>
      </c>
      <c r="ACK1" s="873" t="s">
        <v>291</v>
      </c>
      <c r="ACL1" s="873" t="s">
        <v>14</v>
      </c>
      <c r="ACM1" s="873" t="s">
        <v>868</v>
      </c>
      <c r="ACN1" s="873" t="s">
        <v>281</v>
      </c>
      <c r="ACO1" s="873" t="s">
        <v>926</v>
      </c>
      <c r="ACP1" s="873" t="s">
        <v>299</v>
      </c>
      <c r="ACQ1" s="873" t="s">
        <v>915</v>
      </c>
      <c r="ACR1" s="873" t="s">
        <v>911</v>
      </c>
      <c r="ACS1" s="873" t="s">
        <v>297</v>
      </c>
      <c r="ACT1" s="873" t="s">
        <v>902</v>
      </c>
      <c r="ACU1" s="873" t="s">
        <v>288</v>
      </c>
      <c r="ACV1" s="873" t="s">
        <v>289</v>
      </c>
      <c r="ACW1" s="873" t="s">
        <v>869</v>
      </c>
      <c r="ACX1" s="873" t="s">
        <v>291</v>
      </c>
      <c r="ACY1" s="873" t="s">
        <v>14</v>
      </c>
      <c r="ACZ1" s="873" t="s">
        <v>868</v>
      </c>
      <c r="ADA1" s="873" t="s">
        <v>281</v>
      </c>
      <c r="ADB1" s="873" t="s">
        <v>360</v>
      </c>
      <c r="ADC1" s="873" t="s">
        <v>299</v>
      </c>
      <c r="ADD1" s="873" t="s">
        <v>917</v>
      </c>
      <c r="ADE1" s="873" t="s">
        <v>325</v>
      </c>
      <c r="ADF1" s="873" t="s">
        <v>326</v>
      </c>
      <c r="ADG1" s="873" t="s">
        <v>339</v>
      </c>
      <c r="ADH1" s="873" t="s">
        <v>297</v>
      </c>
      <c r="ADI1" s="873" t="s">
        <v>902</v>
      </c>
      <c r="ADJ1" s="873" t="s">
        <v>288</v>
      </c>
      <c r="ADK1" s="873" t="s">
        <v>289</v>
      </c>
      <c r="ADL1" s="873" t="s">
        <v>869</v>
      </c>
      <c r="ADM1" s="873" t="s">
        <v>291</v>
      </c>
      <c r="ADN1" s="873" t="s">
        <v>14</v>
      </c>
      <c r="ADO1" s="873" t="s">
        <v>868</v>
      </c>
      <c r="ADP1" s="873" t="s">
        <v>281</v>
      </c>
      <c r="ADQ1" s="873" t="s">
        <v>360</v>
      </c>
      <c r="ADR1" s="873" t="s">
        <v>299</v>
      </c>
      <c r="ADS1" s="873" t="s">
        <v>919</v>
      </c>
      <c r="ADT1" s="873" t="s">
        <v>911</v>
      </c>
      <c r="ADU1" s="873" t="s">
        <v>297</v>
      </c>
      <c r="ADV1" s="873" t="s">
        <v>902</v>
      </c>
      <c r="ADW1" s="873" t="s">
        <v>288</v>
      </c>
      <c r="ADX1" s="873" t="s">
        <v>289</v>
      </c>
      <c r="ADY1" s="873" t="s">
        <v>869</v>
      </c>
      <c r="ADZ1" s="873" t="s">
        <v>291</v>
      </c>
      <c r="AEA1" s="873" t="s">
        <v>14</v>
      </c>
      <c r="AEB1" s="873" t="s">
        <v>868</v>
      </c>
      <c r="AEC1" s="873" t="s">
        <v>281</v>
      </c>
      <c r="AED1" s="873" t="s">
        <v>920</v>
      </c>
      <c r="AEE1" s="873" t="s">
        <v>220</v>
      </c>
      <c r="AEF1" s="875" t="s">
        <v>579</v>
      </c>
      <c r="AEG1" s="875" t="s">
        <v>201</v>
      </c>
      <c r="AEH1" s="876" t="s">
        <v>277</v>
      </c>
      <c r="AEI1" s="876" t="s">
        <v>278</v>
      </c>
      <c r="AEJ1" s="875" t="s">
        <v>279</v>
      </c>
      <c r="AEK1" s="875" t="s">
        <v>254</v>
      </c>
      <c r="AEL1" s="876" t="s">
        <v>581</v>
      </c>
      <c r="AEM1" s="876" t="s">
        <v>582</v>
      </c>
      <c r="AEN1" s="875" t="s">
        <v>583</v>
      </c>
      <c r="AEO1" s="875" t="s">
        <v>584</v>
      </c>
      <c r="AEP1" s="875" t="s">
        <v>868</v>
      </c>
      <c r="AEQ1" s="875" t="s">
        <v>281</v>
      </c>
      <c r="AER1" s="875" t="s">
        <v>579</v>
      </c>
      <c r="AES1" s="875" t="s">
        <v>201</v>
      </c>
      <c r="AET1" s="876" t="s">
        <v>277</v>
      </c>
      <c r="AEU1" s="876" t="s">
        <v>278</v>
      </c>
      <c r="AEV1" s="875" t="s">
        <v>254</v>
      </c>
      <c r="AEW1" s="875" t="s">
        <v>868</v>
      </c>
      <c r="AEX1" s="875" t="s">
        <v>281</v>
      </c>
      <c r="AEY1" s="875" t="s">
        <v>360</v>
      </c>
      <c r="AEZ1" s="875" t="s">
        <v>190</v>
      </c>
      <c r="AFA1" s="875" t="s">
        <v>282</v>
      </c>
      <c r="AFB1" s="875" t="s">
        <v>283</v>
      </c>
      <c r="AFC1" s="875" t="s">
        <v>284</v>
      </c>
      <c r="AFD1" s="875" t="s">
        <v>144</v>
      </c>
      <c r="AFE1" s="875" t="s">
        <v>285</v>
      </c>
      <c r="AFF1" s="875" t="s">
        <v>286</v>
      </c>
      <c r="AFG1" s="875" t="s">
        <v>287</v>
      </c>
      <c r="AFH1" s="875" t="s">
        <v>280</v>
      </c>
      <c r="AFI1" s="875" t="s">
        <v>290</v>
      </c>
      <c r="AFJ1" s="875" t="s">
        <v>288</v>
      </c>
      <c r="AFK1" s="875" t="s">
        <v>289</v>
      </c>
      <c r="AFL1" s="875" t="s">
        <v>869</v>
      </c>
      <c r="AFM1" s="875" t="s">
        <v>291</v>
      </c>
      <c r="AFN1" s="875" t="s">
        <v>870</v>
      </c>
      <c r="AFO1" s="875" t="s">
        <v>868</v>
      </c>
      <c r="AFP1" s="875" t="s">
        <v>281</v>
      </c>
      <c r="AFQ1" s="875" t="s">
        <v>360</v>
      </c>
      <c r="AFR1" s="875" t="s">
        <v>190</v>
      </c>
      <c r="AFS1" s="875" t="s">
        <v>360</v>
      </c>
      <c r="AFT1" s="875" t="s">
        <v>282</v>
      </c>
      <c r="AFU1" s="875" t="s">
        <v>292</v>
      </c>
      <c r="AFV1" s="875" t="s">
        <v>294</v>
      </c>
      <c r="AFW1" s="875" t="s">
        <v>295</v>
      </c>
      <c r="AFX1" s="875" t="s">
        <v>296</v>
      </c>
      <c r="AFY1" s="875" t="s">
        <v>293</v>
      </c>
      <c r="AFZ1" s="875" t="s">
        <v>298</v>
      </c>
      <c r="AGA1" s="875" t="s">
        <v>285</v>
      </c>
      <c r="AGB1" s="875" t="s">
        <v>286</v>
      </c>
      <c r="AGC1" s="875" t="s">
        <v>287</v>
      </c>
      <c r="AGD1" s="875" t="s">
        <v>867</v>
      </c>
      <c r="AGE1" s="875" t="s">
        <v>297</v>
      </c>
      <c r="AGF1" s="875" t="s">
        <v>288</v>
      </c>
      <c r="AGG1" s="875" t="s">
        <v>289</v>
      </c>
      <c r="AGH1" s="875" t="s">
        <v>70</v>
      </c>
      <c r="AGI1" s="875" t="s">
        <v>291</v>
      </c>
      <c r="AGJ1" s="875" t="s">
        <v>870</v>
      </c>
      <c r="AGK1" s="875" t="s">
        <v>280</v>
      </c>
      <c r="AGL1" s="875" t="s">
        <v>281</v>
      </c>
      <c r="AGM1" s="875" t="s">
        <v>579</v>
      </c>
      <c r="AGN1" s="875" t="s">
        <v>201</v>
      </c>
      <c r="AGO1" s="876" t="s">
        <v>277</v>
      </c>
      <c r="AGP1" s="876" t="s">
        <v>278</v>
      </c>
      <c r="AGQ1" s="875" t="s">
        <v>254</v>
      </c>
      <c r="AGR1" s="875" t="s">
        <v>868</v>
      </c>
      <c r="AGS1" s="875" t="s">
        <v>281</v>
      </c>
      <c r="AGT1" s="875" t="s">
        <v>360</v>
      </c>
      <c r="AGU1" s="875" t="s">
        <v>190</v>
      </c>
      <c r="AGV1" s="875" t="s">
        <v>361</v>
      </c>
      <c r="AGW1" s="875" t="s">
        <v>301</v>
      </c>
      <c r="AGX1" s="875" t="s">
        <v>300</v>
      </c>
      <c r="AGY1" s="875" t="s">
        <v>302</v>
      </c>
      <c r="AGZ1" s="875" t="s">
        <v>296</v>
      </c>
      <c r="AHA1" s="875" t="s">
        <v>303</v>
      </c>
      <c r="AHB1" s="875" t="s">
        <v>732</v>
      </c>
      <c r="AHC1" s="875" t="s">
        <v>291</v>
      </c>
      <c r="AHD1" s="875" t="s">
        <v>870</v>
      </c>
      <c r="AHE1" s="875" t="s">
        <v>14</v>
      </c>
      <c r="AHF1" s="875" t="s">
        <v>868</v>
      </c>
      <c r="AHG1" s="875" t="s">
        <v>281</v>
      </c>
      <c r="AHH1" s="875" t="s">
        <v>361</v>
      </c>
      <c r="AHI1" s="875" t="s">
        <v>190</v>
      </c>
      <c r="AHJ1" s="875" t="s">
        <v>299</v>
      </c>
      <c r="AHK1" s="875" t="s">
        <v>304</v>
      </c>
      <c r="AHL1" s="875" t="s">
        <v>305</v>
      </c>
      <c r="AHM1" s="875" t="s">
        <v>306</v>
      </c>
      <c r="AHN1" s="875" t="s">
        <v>732</v>
      </c>
      <c r="AHO1" s="875" t="s">
        <v>291</v>
      </c>
      <c r="AHP1" s="875" t="s">
        <v>870</v>
      </c>
      <c r="AHQ1" s="875" t="s">
        <v>868</v>
      </c>
      <c r="AHR1" s="875" t="s">
        <v>281</v>
      </c>
      <c r="AHS1" s="875" t="s">
        <v>360</v>
      </c>
      <c r="AHT1" s="875" t="s">
        <v>190</v>
      </c>
      <c r="AHU1" s="875" t="s">
        <v>299</v>
      </c>
      <c r="AHV1" s="875" t="s">
        <v>307</v>
      </c>
      <c r="AHW1" s="875" t="s">
        <v>308</v>
      </c>
      <c r="AHX1" s="875" t="s">
        <v>309</v>
      </c>
      <c r="AHY1" s="875" t="s">
        <v>288</v>
      </c>
      <c r="AHZ1" s="875" t="s">
        <v>289</v>
      </c>
      <c r="AIA1" s="875" t="s">
        <v>732</v>
      </c>
      <c r="AIB1" s="875" t="s">
        <v>291</v>
      </c>
      <c r="AIC1" s="875" t="s">
        <v>870</v>
      </c>
      <c r="AID1" s="875" t="s">
        <v>14</v>
      </c>
      <c r="AIE1" s="875" t="s">
        <v>280</v>
      </c>
      <c r="AIF1" s="875" t="s">
        <v>310</v>
      </c>
      <c r="AIG1" s="875" t="s">
        <v>360</v>
      </c>
      <c r="AIH1" s="875" t="s">
        <v>190</v>
      </c>
      <c r="AII1" s="875" t="s">
        <v>299</v>
      </c>
      <c r="AIJ1" s="875" t="s">
        <v>311</v>
      </c>
      <c r="AIK1" s="875" t="s">
        <v>312</v>
      </c>
      <c r="AIL1" s="875" t="s">
        <v>313</v>
      </c>
      <c r="AIM1" s="875" t="s">
        <v>314</v>
      </c>
      <c r="AIN1" s="875" t="s">
        <v>315</v>
      </c>
      <c r="AIO1" s="875" t="s">
        <v>280</v>
      </c>
      <c r="AIP1" s="875" t="s">
        <v>290</v>
      </c>
      <c r="AIQ1" s="875" t="s">
        <v>316</v>
      </c>
      <c r="AIR1" s="875" t="s">
        <v>317</v>
      </c>
      <c r="AIS1" s="875" t="s">
        <v>318</v>
      </c>
      <c r="AIT1" s="875" t="s">
        <v>296</v>
      </c>
      <c r="AIU1" s="875" t="s">
        <v>303</v>
      </c>
      <c r="AIV1" s="875" t="s">
        <v>732</v>
      </c>
      <c r="AIW1" s="875" t="s">
        <v>291</v>
      </c>
      <c r="AIX1" s="875" t="s">
        <v>870</v>
      </c>
      <c r="AIY1" s="875" t="s">
        <v>14</v>
      </c>
      <c r="AIZ1" s="875" t="s">
        <v>868</v>
      </c>
      <c r="AJA1" s="875" t="s">
        <v>310</v>
      </c>
      <c r="AJB1" s="875" t="s">
        <v>360</v>
      </c>
      <c r="AJC1" s="875" t="s">
        <v>190</v>
      </c>
      <c r="AJD1" s="875" t="s">
        <v>299</v>
      </c>
      <c r="AJE1" s="875" t="s">
        <v>319</v>
      </c>
      <c r="AJF1" s="875" t="s">
        <v>320</v>
      </c>
      <c r="AJG1" s="875" t="s">
        <v>317</v>
      </c>
      <c r="AJH1" s="875" t="s">
        <v>321</v>
      </c>
      <c r="AJI1" s="875" t="s">
        <v>322</v>
      </c>
      <c r="AJJ1" s="875" t="s">
        <v>280</v>
      </c>
      <c r="AJK1" s="875" t="s">
        <v>323</v>
      </c>
      <c r="AJL1" s="875" t="s">
        <v>732</v>
      </c>
      <c r="AJM1" s="875" t="s">
        <v>291</v>
      </c>
      <c r="AJN1" s="875" t="s">
        <v>870</v>
      </c>
      <c r="AJO1" s="875" t="s">
        <v>280</v>
      </c>
      <c r="AJP1" s="875" t="s">
        <v>310</v>
      </c>
      <c r="AJQ1" s="875" t="s">
        <v>360</v>
      </c>
      <c r="AJR1" s="875" t="s">
        <v>190</v>
      </c>
      <c r="AJS1" s="875" t="s">
        <v>324</v>
      </c>
      <c r="AJT1" s="875" t="s">
        <v>337</v>
      </c>
      <c r="AJU1" s="875" t="s">
        <v>325</v>
      </c>
      <c r="AJV1" s="875" t="s">
        <v>326</v>
      </c>
      <c r="AJW1" s="875" t="s">
        <v>327</v>
      </c>
      <c r="AJX1" s="875" t="s">
        <v>280</v>
      </c>
      <c r="AJY1" s="875" t="s">
        <v>290</v>
      </c>
      <c r="AJZ1" s="875" t="s">
        <v>303</v>
      </c>
      <c r="AKA1" s="875" t="s">
        <v>288</v>
      </c>
      <c r="AKB1" s="875" t="s">
        <v>289</v>
      </c>
      <c r="AKC1" s="875" t="s">
        <v>732</v>
      </c>
      <c r="AKD1" s="875" t="s">
        <v>291</v>
      </c>
      <c r="AKE1" s="875" t="s">
        <v>870</v>
      </c>
      <c r="AKF1" s="875" t="s">
        <v>868</v>
      </c>
      <c r="AKG1" s="875" t="s">
        <v>310</v>
      </c>
      <c r="AKH1" s="875" t="s">
        <v>360</v>
      </c>
      <c r="AKI1" s="875" t="s">
        <v>190</v>
      </c>
      <c r="AKJ1" s="875" t="s">
        <v>282</v>
      </c>
      <c r="AKK1" s="875" t="s">
        <v>340</v>
      </c>
      <c r="AKL1" s="875" t="s">
        <v>341</v>
      </c>
      <c r="AKM1" s="875" t="s">
        <v>342</v>
      </c>
      <c r="AKN1" s="875" t="s">
        <v>343</v>
      </c>
      <c r="AKO1" s="875" t="s">
        <v>344</v>
      </c>
      <c r="AKP1" s="875" t="s">
        <v>288</v>
      </c>
      <c r="AKQ1" s="875" t="s">
        <v>289</v>
      </c>
      <c r="AKR1" s="875" t="s">
        <v>869</v>
      </c>
      <c r="AKS1" s="875" t="s">
        <v>291</v>
      </c>
      <c r="AKT1" s="875" t="s">
        <v>14</v>
      </c>
      <c r="AKU1" s="875" t="s">
        <v>868</v>
      </c>
      <c r="AKV1" s="875" t="s">
        <v>281</v>
      </c>
      <c r="AKW1" s="875" t="s">
        <v>360</v>
      </c>
      <c r="AKX1" s="875" t="s">
        <v>190</v>
      </c>
      <c r="AKY1" s="875" t="s">
        <v>299</v>
      </c>
      <c r="AKZ1" s="875" t="s">
        <v>877</v>
      </c>
      <c r="ALA1" s="875" t="s">
        <v>325</v>
      </c>
      <c r="ALB1" s="875" t="s">
        <v>878</v>
      </c>
      <c r="ALC1" s="875" t="s">
        <v>879</v>
      </c>
      <c r="ALD1" s="875" t="s">
        <v>880</v>
      </c>
      <c r="ALE1" s="875" t="s">
        <v>280</v>
      </c>
      <c r="ALF1" s="875" t="s">
        <v>290</v>
      </c>
      <c r="ALG1" s="875" t="s">
        <v>288</v>
      </c>
      <c r="ALH1" s="875" t="s">
        <v>289</v>
      </c>
      <c r="ALI1" s="875" t="s">
        <v>732</v>
      </c>
      <c r="ALJ1" s="875" t="s">
        <v>291</v>
      </c>
      <c r="ALK1" s="875" t="s">
        <v>870</v>
      </c>
      <c r="ALL1" s="875" t="s">
        <v>868</v>
      </c>
      <c r="ALM1" s="875" t="s">
        <v>310</v>
      </c>
      <c r="ALN1" s="875" t="s">
        <v>360</v>
      </c>
      <c r="ALO1" s="875" t="s">
        <v>190</v>
      </c>
      <c r="ALP1" s="875" t="s">
        <v>324</v>
      </c>
      <c r="ALQ1" s="875" t="s">
        <v>881</v>
      </c>
      <c r="ALR1" s="875" t="s">
        <v>325</v>
      </c>
      <c r="ALS1" s="875" t="s">
        <v>878</v>
      </c>
      <c r="ALT1" s="875" t="s">
        <v>879</v>
      </c>
      <c r="ALU1" s="875" t="s">
        <v>328</v>
      </c>
      <c r="ALV1" s="875" t="s">
        <v>297</v>
      </c>
      <c r="ALW1" s="875" t="s">
        <v>290</v>
      </c>
      <c r="ALX1" s="875" t="s">
        <v>288</v>
      </c>
      <c r="ALY1" s="875" t="s">
        <v>289</v>
      </c>
      <c r="ALZ1" s="875" t="s">
        <v>732</v>
      </c>
      <c r="AMA1" s="875" t="s">
        <v>291</v>
      </c>
      <c r="AMB1" s="875" t="s">
        <v>870</v>
      </c>
      <c r="AMC1" s="875" t="s">
        <v>868</v>
      </c>
      <c r="AMD1" s="875" t="s">
        <v>310</v>
      </c>
      <c r="AME1" s="875" t="s">
        <v>360</v>
      </c>
      <c r="AMF1" s="875" t="s">
        <v>190</v>
      </c>
      <c r="AMG1" s="875" t="s">
        <v>282</v>
      </c>
      <c r="AMH1" s="875" t="s">
        <v>329</v>
      </c>
      <c r="AMI1" s="875" t="s">
        <v>330</v>
      </c>
      <c r="AMJ1" s="875" t="s">
        <v>331</v>
      </c>
      <c r="AMK1" s="875" t="s">
        <v>280</v>
      </c>
      <c r="AML1" s="875" t="s">
        <v>290</v>
      </c>
      <c r="AMM1" s="875" t="s">
        <v>332</v>
      </c>
      <c r="AMN1" s="875" t="s">
        <v>335</v>
      </c>
      <c r="AMO1" s="875" t="s">
        <v>327</v>
      </c>
      <c r="AMP1" s="875" t="s">
        <v>334</v>
      </c>
      <c r="AMQ1" s="875" t="s">
        <v>333</v>
      </c>
      <c r="AMR1" s="875" t="s">
        <v>288</v>
      </c>
      <c r="AMS1" s="875" t="s">
        <v>289</v>
      </c>
      <c r="AMT1" s="875" t="s">
        <v>732</v>
      </c>
      <c r="AMU1" s="875" t="s">
        <v>291</v>
      </c>
      <c r="AMV1" s="875" t="s">
        <v>870</v>
      </c>
      <c r="AMW1" s="875" t="s">
        <v>868</v>
      </c>
      <c r="AMX1" s="875" t="s">
        <v>310</v>
      </c>
      <c r="AMY1" s="875" t="s">
        <v>360</v>
      </c>
      <c r="AMZ1" s="875" t="s">
        <v>190</v>
      </c>
      <c r="ANA1" s="875" t="s">
        <v>324</v>
      </c>
      <c r="ANB1" s="875" t="s">
        <v>336</v>
      </c>
      <c r="ANC1" s="875" t="s">
        <v>325</v>
      </c>
      <c r="AND1" s="875" t="s">
        <v>326</v>
      </c>
      <c r="ANE1" s="875" t="s">
        <v>327</v>
      </c>
      <c r="ANF1" s="875" t="s">
        <v>338</v>
      </c>
      <c r="ANG1" s="875" t="s">
        <v>280</v>
      </c>
      <c r="ANH1" s="875" t="s">
        <v>290</v>
      </c>
      <c r="ANI1" s="875" t="s">
        <v>288</v>
      </c>
      <c r="ANJ1" s="875" t="s">
        <v>289</v>
      </c>
      <c r="ANK1" s="875" t="s">
        <v>732</v>
      </c>
      <c r="ANL1" s="875" t="s">
        <v>291</v>
      </c>
      <c r="ANM1" s="875" t="s">
        <v>870</v>
      </c>
      <c r="ANN1" s="875" t="s">
        <v>280</v>
      </c>
      <c r="ANO1" s="875" t="s">
        <v>310</v>
      </c>
      <c r="ANP1" s="875" t="s">
        <v>360</v>
      </c>
      <c r="ANQ1" s="875" t="s">
        <v>190</v>
      </c>
      <c r="ANR1" s="875" t="s">
        <v>282</v>
      </c>
      <c r="ANS1" s="875" t="s">
        <v>345</v>
      </c>
      <c r="ANT1" s="875" t="s">
        <v>346</v>
      </c>
      <c r="ANU1" s="875" t="s">
        <v>347</v>
      </c>
      <c r="ANV1" s="875" t="s">
        <v>325</v>
      </c>
      <c r="ANW1" s="875" t="s">
        <v>326</v>
      </c>
      <c r="ANX1" s="875" t="s">
        <v>348</v>
      </c>
      <c r="ANY1" s="875" t="s">
        <v>296</v>
      </c>
      <c r="ANZ1" s="875" t="s">
        <v>303</v>
      </c>
      <c r="AOA1" s="875" t="s">
        <v>349</v>
      </c>
      <c r="AOB1" s="875" t="s">
        <v>288</v>
      </c>
      <c r="AOC1" s="875" t="s">
        <v>289</v>
      </c>
      <c r="AOD1" s="875" t="s">
        <v>732</v>
      </c>
      <c r="AOE1" s="875" t="s">
        <v>291</v>
      </c>
      <c r="AOF1" s="875" t="s">
        <v>870</v>
      </c>
      <c r="AOG1" s="875" t="s">
        <v>868</v>
      </c>
      <c r="AOH1" s="875" t="s">
        <v>310</v>
      </c>
      <c r="AOI1" s="875" t="s">
        <v>360</v>
      </c>
      <c r="AOJ1" s="875" t="s">
        <v>190</v>
      </c>
      <c r="AOK1" s="875" t="s">
        <v>282</v>
      </c>
      <c r="AOL1" s="875" t="s">
        <v>350</v>
      </c>
      <c r="AOM1" s="875" t="s">
        <v>351</v>
      </c>
      <c r="AON1" s="875" t="s">
        <v>352</v>
      </c>
      <c r="AOO1" s="875" t="s">
        <v>348</v>
      </c>
      <c r="AOP1" s="875" t="s">
        <v>353</v>
      </c>
      <c r="AOQ1" s="875" t="s">
        <v>354</v>
      </c>
      <c r="AOR1" s="875" t="s">
        <v>355</v>
      </c>
      <c r="AOS1" s="875" t="s">
        <v>356</v>
      </c>
      <c r="AOT1" s="875" t="s">
        <v>357</v>
      </c>
      <c r="AOU1" s="875" t="s">
        <v>325</v>
      </c>
      <c r="AOV1" s="875" t="s">
        <v>326</v>
      </c>
      <c r="AOW1" s="875" t="s">
        <v>358</v>
      </c>
      <c r="AOX1" s="875" t="s">
        <v>359</v>
      </c>
      <c r="AOY1" s="875" t="s">
        <v>288</v>
      </c>
      <c r="AOZ1" s="875" t="s">
        <v>289</v>
      </c>
      <c r="APA1" s="875" t="s">
        <v>732</v>
      </c>
      <c r="APB1" s="875" t="s">
        <v>291</v>
      </c>
      <c r="APC1" s="875" t="s">
        <v>870</v>
      </c>
      <c r="APD1" s="875" t="s">
        <v>280</v>
      </c>
      <c r="APE1" s="875" t="s">
        <v>310</v>
      </c>
      <c r="APF1" s="875" t="s">
        <v>360</v>
      </c>
      <c r="APG1" s="875"/>
      <c r="APH1" s="875" t="s">
        <v>282</v>
      </c>
      <c r="API1" s="875" t="s">
        <v>901</v>
      </c>
      <c r="APJ1" s="875" t="s">
        <v>325</v>
      </c>
      <c r="APK1" s="875" t="s">
        <v>326</v>
      </c>
      <c r="APL1" s="875" t="s">
        <v>339</v>
      </c>
      <c r="APM1" s="875" t="s">
        <v>297</v>
      </c>
      <c r="APN1" s="875" t="s">
        <v>902</v>
      </c>
      <c r="APO1" s="875" t="s">
        <v>288</v>
      </c>
      <c r="APP1" s="875" t="s">
        <v>289</v>
      </c>
      <c r="APQ1" s="875" t="s">
        <v>869</v>
      </c>
      <c r="APR1" s="875" t="s">
        <v>291</v>
      </c>
      <c r="APS1" s="875" t="s">
        <v>14</v>
      </c>
      <c r="APT1" s="875" t="s">
        <v>868</v>
      </c>
      <c r="APU1" s="875" t="s">
        <v>281</v>
      </c>
      <c r="APV1" s="875" t="s">
        <v>360</v>
      </c>
      <c r="APW1" s="875"/>
      <c r="APX1" s="875" t="s">
        <v>282</v>
      </c>
      <c r="APY1" s="875" t="s">
        <v>925</v>
      </c>
      <c r="APZ1" s="875" t="s">
        <v>904</v>
      </c>
      <c r="AQA1" s="875" t="s">
        <v>905</v>
      </c>
      <c r="AQB1" s="875" t="s">
        <v>906</v>
      </c>
      <c r="AQC1" s="875" t="s">
        <v>297</v>
      </c>
      <c r="AQD1" s="875" t="s">
        <v>902</v>
      </c>
      <c r="AQE1" s="875" t="s">
        <v>288</v>
      </c>
      <c r="AQF1" s="875" t="s">
        <v>289</v>
      </c>
      <c r="AQG1" s="875" t="s">
        <v>869</v>
      </c>
      <c r="AQH1" s="875" t="s">
        <v>291</v>
      </c>
      <c r="AQI1" s="875" t="s">
        <v>14</v>
      </c>
      <c r="AQJ1" s="875" t="s">
        <v>868</v>
      </c>
      <c r="AQK1" s="875" t="s">
        <v>281</v>
      </c>
      <c r="AQL1" s="875" t="s">
        <v>360</v>
      </c>
      <c r="AQM1" s="875"/>
      <c r="AQN1" s="875" t="s">
        <v>282</v>
      </c>
      <c r="AQO1" s="875" t="s">
        <v>908</v>
      </c>
      <c r="AQP1" s="875" t="s">
        <v>325</v>
      </c>
      <c r="AQQ1" s="875" t="s">
        <v>326</v>
      </c>
      <c r="AQR1" s="875" t="s">
        <v>339</v>
      </c>
      <c r="AQS1" s="875" t="s">
        <v>297</v>
      </c>
      <c r="AQT1" s="875" t="s">
        <v>902</v>
      </c>
      <c r="AQU1" s="875" t="s">
        <v>288</v>
      </c>
      <c r="AQV1" s="875" t="s">
        <v>289</v>
      </c>
      <c r="AQW1" s="875" t="s">
        <v>869</v>
      </c>
      <c r="AQX1" s="875" t="s">
        <v>291</v>
      </c>
      <c r="AQY1" s="875" t="s">
        <v>14</v>
      </c>
      <c r="AQZ1" s="875" t="s">
        <v>868</v>
      </c>
      <c r="ARA1" s="875" t="s">
        <v>281</v>
      </c>
      <c r="ARB1" s="875" t="s">
        <v>360</v>
      </c>
      <c r="ARC1" s="875"/>
      <c r="ARD1" s="875" t="s">
        <v>299</v>
      </c>
      <c r="ARE1" s="875" t="s">
        <v>910</v>
      </c>
      <c r="ARF1" s="875" t="s">
        <v>911</v>
      </c>
      <c r="ARG1" s="875" t="s">
        <v>297</v>
      </c>
      <c r="ARH1" s="875" t="s">
        <v>902</v>
      </c>
      <c r="ARI1" s="875" t="s">
        <v>288</v>
      </c>
      <c r="ARJ1" s="875" t="s">
        <v>289</v>
      </c>
      <c r="ARK1" s="875" t="s">
        <v>869</v>
      </c>
      <c r="ARL1" s="875" t="s">
        <v>291</v>
      </c>
      <c r="ARM1" s="875" t="s">
        <v>14</v>
      </c>
      <c r="ARN1" s="875" t="s">
        <v>868</v>
      </c>
      <c r="ARO1" s="875" t="s">
        <v>281</v>
      </c>
      <c r="ARP1" s="875" t="s">
        <v>360</v>
      </c>
      <c r="ARQ1" s="875"/>
      <c r="ARR1" s="875" t="s">
        <v>299</v>
      </c>
      <c r="ARS1" s="875" t="s">
        <v>913</v>
      </c>
      <c r="ART1" s="875" t="s">
        <v>325</v>
      </c>
      <c r="ARU1" s="875" t="s">
        <v>326</v>
      </c>
      <c r="ARV1" s="875" t="s">
        <v>339</v>
      </c>
      <c r="ARW1" s="875" t="s">
        <v>297</v>
      </c>
      <c r="ARX1" s="875" t="s">
        <v>902</v>
      </c>
      <c r="ARY1" s="875" t="s">
        <v>288</v>
      </c>
      <c r="ARZ1" s="875" t="s">
        <v>289</v>
      </c>
      <c r="ASA1" s="875" t="s">
        <v>869</v>
      </c>
      <c r="ASB1" s="875" t="s">
        <v>291</v>
      </c>
      <c r="ASC1" s="875" t="s">
        <v>14</v>
      </c>
      <c r="ASD1" s="875" t="s">
        <v>868</v>
      </c>
      <c r="ASE1" s="875" t="s">
        <v>281</v>
      </c>
      <c r="ASF1" s="875" t="s">
        <v>926</v>
      </c>
      <c r="ASG1" s="875"/>
      <c r="ASH1" s="875" t="s">
        <v>299</v>
      </c>
      <c r="ASI1" s="875" t="s">
        <v>915</v>
      </c>
      <c r="ASJ1" s="875" t="s">
        <v>911</v>
      </c>
      <c r="ASK1" s="875" t="s">
        <v>297</v>
      </c>
      <c r="ASL1" s="875" t="s">
        <v>902</v>
      </c>
      <c r="ASM1" s="875" t="s">
        <v>288</v>
      </c>
      <c r="ASN1" s="875" t="s">
        <v>289</v>
      </c>
      <c r="ASO1" s="875" t="s">
        <v>869</v>
      </c>
      <c r="ASP1" s="875" t="s">
        <v>291</v>
      </c>
      <c r="ASQ1" s="875" t="s">
        <v>14</v>
      </c>
      <c r="ASR1" s="875" t="s">
        <v>868</v>
      </c>
      <c r="ASS1" s="875" t="s">
        <v>281</v>
      </c>
      <c r="AST1" s="875" t="s">
        <v>360</v>
      </c>
      <c r="ASU1" s="875"/>
      <c r="ASV1" s="875" t="s">
        <v>299</v>
      </c>
      <c r="ASW1" s="875" t="s">
        <v>917</v>
      </c>
      <c r="ASX1" s="875" t="s">
        <v>325</v>
      </c>
      <c r="ASY1" s="875" t="s">
        <v>326</v>
      </c>
      <c r="ASZ1" s="875" t="s">
        <v>339</v>
      </c>
      <c r="ATA1" s="875" t="s">
        <v>297</v>
      </c>
      <c r="ATB1" s="875" t="s">
        <v>902</v>
      </c>
      <c r="ATC1" s="875" t="s">
        <v>288</v>
      </c>
      <c r="ATD1" s="875" t="s">
        <v>289</v>
      </c>
      <c r="ATE1" s="875" t="s">
        <v>869</v>
      </c>
      <c r="ATF1" s="875" t="s">
        <v>291</v>
      </c>
      <c r="ATG1" s="875" t="s">
        <v>14</v>
      </c>
      <c r="ATH1" s="875" t="s">
        <v>868</v>
      </c>
      <c r="ATI1" s="875" t="s">
        <v>281</v>
      </c>
      <c r="ATJ1" s="875" t="s">
        <v>360</v>
      </c>
      <c r="ATK1" s="875"/>
      <c r="ATL1" s="875" t="s">
        <v>299</v>
      </c>
      <c r="ATM1" s="875" t="s">
        <v>919</v>
      </c>
      <c r="ATN1" s="875" t="s">
        <v>911</v>
      </c>
      <c r="ATO1" s="875" t="s">
        <v>297</v>
      </c>
      <c r="ATP1" s="875" t="s">
        <v>902</v>
      </c>
      <c r="ATQ1" s="875" t="s">
        <v>288</v>
      </c>
      <c r="ATR1" s="875" t="s">
        <v>289</v>
      </c>
      <c r="ATS1" s="875" t="s">
        <v>869</v>
      </c>
      <c r="ATT1" s="875" t="s">
        <v>291</v>
      </c>
      <c r="ATU1" s="875" t="s">
        <v>14</v>
      </c>
      <c r="ATV1" s="875" t="s">
        <v>868</v>
      </c>
      <c r="ATW1" s="875" t="s">
        <v>281</v>
      </c>
      <c r="ATX1" s="875" t="s">
        <v>920</v>
      </c>
      <c r="ATY1" s="875" t="s">
        <v>220</v>
      </c>
      <c r="ATZ1" s="860" t="s">
        <v>601</v>
      </c>
      <c r="AUA1" s="860" t="s">
        <v>602</v>
      </c>
      <c r="AUB1" s="860" t="s">
        <v>603</v>
      </c>
      <c r="AUC1" s="860" t="s">
        <v>604</v>
      </c>
      <c r="AUD1" s="860" t="s">
        <v>605</v>
      </c>
      <c r="AUE1" s="860" t="s">
        <v>606</v>
      </c>
      <c r="AUF1" s="860" t="s">
        <v>607</v>
      </c>
      <c r="AUG1" s="860" t="s">
        <v>608</v>
      </c>
      <c r="AUH1" s="860" t="s">
        <v>609</v>
      </c>
      <c r="AUI1" s="860" t="s">
        <v>610</v>
      </c>
      <c r="AUJ1" s="860" t="s">
        <v>928</v>
      </c>
      <c r="AUK1" s="860" t="s">
        <v>929</v>
      </c>
      <c r="AUL1" s="860" t="s">
        <v>611</v>
      </c>
      <c r="AUM1" s="860" t="s">
        <v>612</v>
      </c>
      <c r="AUN1" s="860" t="s">
        <v>613</v>
      </c>
      <c r="AUO1" s="860" t="s">
        <v>614</v>
      </c>
      <c r="AUP1" s="860" t="s">
        <v>615</v>
      </c>
      <c r="AUQ1" s="860" t="s">
        <v>616</v>
      </c>
      <c r="AUR1" s="860" t="s">
        <v>617</v>
      </c>
      <c r="AUS1" s="860" t="s">
        <v>618</v>
      </c>
      <c r="AUT1" s="860" t="s">
        <v>619</v>
      </c>
      <c r="AUU1" s="860" t="s">
        <v>620</v>
      </c>
      <c r="AUV1" s="860" t="s">
        <v>621</v>
      </c>
      <c r="AUW1" s="860" t="s">
        <v>622</v>
      </c>
      <c r="AUX1" s="860" t="s">
        <v>623</v>
      </c>
      <c r="AUY1" s="860" t="s">
        <v>624</v>
      </c>
      <c r="AUZ1" s="860" t="s">
        <v>625</v>
      </c>
      <c r="AVA1" s="860" t="s">
        <v>626</v>
      </c>
      <c r="AVB1" s="860" t="s">
        <v>627</v>
      </c>
      <c r="AVC1" s="860" t="s">
        <v>628</v>
      </c>
      <c r="AVD1" s="860" t="s">
        <v>930</v>
      </c>
      <c r="AVE1" s="860" t="s">
        <v>931</v>
      </c>
      <c r="AVF1" s="860" t="s">
        <v>629</v>
      </c>
      <c r="AVG1" s="860" t="s">
        <v>630</v>
      </c>
      <c r="AVH1" s="860" t="s">
        <v>631</v>
      </c>
      <c r="AVI1" s="860" t="s">
        <v>632</v>
      </c>
      <c r="AVJ1" s="860" t="s">
        <v>932</v>
      </c>
      <c r="AVK1" s="860" t="s">
        <v>933</v>
      </c>
      <c r="AVL1" s="860" t="s">
        <v>934</v>
      </c>
      <c r="AVM1" s="860" t="s">
        <v>935</v>
      </c>
      <c r="AVN1" s="860" t="s">
        <v>936</v>
      </c>
      <c r="AVO1" s="860" t="s">
        <v>937</v>
      </c>
      <c r="AVP1" s="860" t="s">
        <v>938</v>
      </c>
      <c r="AVQ1" s="860" t="s">
        <v>939</v>
      </c>
      <c r="AVR1" s="860" t="s">
        <v>940</v>
      </c>
      <c r="AVS1" s="860" t="s">
        <v>941</v>
      </c>
      <c r="AVT1" s="860" t="s">
        <v>942</v>
      </c>
      <c r="AVU1" s="860" t="s">
        <v>943</v>
      </c>
      <c r="AVV1" s="860" t="s">
        <v>944</v>
      </c>
      <c r="AVW1" s="860" t="s">
        <v>945</v>
      </c>
      <c r="AVX1" s="860" t="s">
        <v>946</v>
      </c>
      <c r="AVY1" s="860" t="s">
        <v>947</v>
      </c>
    </row>
    <row r="2" spans="1:1273" s="866" customFormat="1" ht="28.5" customHeight="1" x14ac:dyDescent="0.4">
      <c r="A2" s="861">
        <f>入力シート!K4</f>
        <v>0</v>
      </c>
      <c r="B2" s="861">
        <f>入力シート!K5</f>
        <v>0</v>
      </c>
      <c r="C2" s="861">
        <f>入力シート!K6</f>
        <v>0</v>
      </c>
      <c r="D2" s="861">
        <f>入力シート!K7</f>
        <v>0</v>
      </c>
      <c r="E2" s="861">
        <f>入力シート!K8</f>
        <v>0</v>
      </c>
      <c r="F2" s="861">
        <f>入力シート!K9</f>
        <v>0</v>
      </c>
      <c r="G2" s="861">
        <f>入力シート!K10</f>
        <v>0</v>
      </c>
      <c r="H2" s="862">
        <f>入力シート!AC4</f>
        <v>0</v>
      </c>
      <c r="I2" s="863">
        <f>入力シート!AC5</f>
        <v>0</v>
      </c>
      <c r="J2" s="864">
        <f>入力シート!AC6</f>
        <v>0</v>
      </c>
      <c r="K2" s="863">
        <f>入力シート!AC7</f>
        <v>0</v>
      </c>
      <c r="L2" s="865">
        <f>入力シート!AD8</f>
        <v>0</v>
      </c>
      <c r="M2" s="865">
        <f>入力シート!AD9</f>
        <v>0</v>
      </c>
      <c r="N2" s="866">
        <f>入力シート!AC10</f>
        <v>0</v>
      </c>
      <c r="O2" s="866">
        <f>入力シート!K13</f>
        <v>0</v>
      </c>
      <c r="P2" s="867">
        <f>入力シート!K14</f>
        <v>0</v>
      </c>
      <c r="Q2" s="866">
        <f>入力シート!K15</f>
        <v>0</v>
      </c>
      <c r="R2" s="866">
        <f>入力シート!K16</f>
        <v>0</v>
      </c>
      <c r="S2" s="866" t="str">
        <f>入力シート!S13</f>
        <v>□</v>
      </c>
      <c r="T2" s="866" t="str">
        <f>入力シート!S14</f>
        <v>□</v>
      </c>
      <c r="U2" s="866" t="str">
        <f>入力シート!S15</f>
        <v>□</v>
      </c>
      <c r="V2" s="866" t="str">
        <f>入力シート!S16</f>
        <v>□</v>
      </c>
      <c r="W2" s="866" t="str">
        <f>入力シート!S17</f>
        <v>□</v>
      </c>
      <c r="X2" s="865">
        <f>入力シート!AX13</f>
        <v>9</v>
      </c>
      <c r="Y2" s="865" t="str">
        <f>入力シート!AX14</f>
        <v/>
      </c>
      <c r="Z2" s="866" t="str">
        <f>入力シート!AX15</f>
        <v/>
      </c>
      <c r="AA2" s="866" t="str">
        <f>入力シート!AX16</f>
        <v/>
      </c>
      <c r="AB2" s="867">
        <f>入力シート!AX17</f>
        <v>0</v>
      </c>
      <c r="AC2" s="866">
        <f>入力シート!AO4</f>
        <v>0</v>
      </c>
      <c r="AD2" s="866">
        <f>入力シート!AO5</f>
        <v>0</v>
      </c>
      <c r="AE2" s="866">
        <f>入力シート!AO7</f>
        <v>0</v>
      </c>
      <c r="AF2" s="866">
        <f>入力シート!AO7</f>
        <v>0</v>
      </c>
      <c r="AG2" s="866">
        <f>入力シート!AO8</f>
        <v>0</v>
      </c>
      <c r="AH2" s="866">
        <f>入力シート!AO9</f>
        <v>0</v>
      </c>
      <c r="AI2" s="866">
        <f>入力シート!AO10</f>
        <v>0</v>
      </c>
      <c r="AJ2" s="867">
        <f>入力シート!AX4</f>
        <v>0</v>
      </c>
      <c r="AK2" s="867">
        <f>入力シート!AX5</f>
        <v>0</v>
      </c>
      <c r="AL2" s="867">
        <f>入力シート!AX6</f>
        <v>0</v>
      </c>
      <c r="AM2" s="867">
        <f>入力シート!AX7</f>
        <v>0</v>
      </c>
      <c r="AN2" s="867">
        <f>入力シート!AX8</f>
        <v>0</v>
      </c>
      <c r="AO2" s="866">
        <f>入力シート!AX9</f>
        <v>0</v>
      </c>
      <c r="AP2" s="866">
        <f>入力シート!AX10</f>
        <v>0</v>
      </c>
      <c r="AQ2" s="866">
        <f>IF(入力シート!AO3="",入力シート!K3,入力シート!AO3)</f>
        <v>0</v>
      </c>
      <c r="AR2" s="866">
        <f>入力シート!L26</f>
        <v>0</v>
      </c>
      <c r="AS2" s="868">
        <f>入力シート!N28</f>
        <v>0</v>
      </c>
      <c r="AT2" s="868">
        <f>入力シート!N30</f>
        <v>0</v>
      </c>
      <c r="AU2" s="868">
        <f>入力シート!N32</f>
        <v>0</v>
      </c>
      <c r="AV2" s="866" t="str">
        <f>入力シート!N34</f>
        <v/>
      </c>
      <c r="AW2" s="866">
        <f>入力シート!K37</f>
        <v>0</v>
      </c>
      <c r="AX2" s="866">
        <f>入力シート!Q37</f>
        <v>0</v>
      </c>
      <c r="AY2" s="866">
        <f>入力シート!L42</f>
        <v>0</v>
      </c>
      <c r="AZ2" s="868">
        <f>入力シート!N44</f>
        <v>0</v>
      </c>
      <c r="BA2" s="868">
        <f>入力シート!N46</f>
        <v>0</v>
      </c>
      <c r="BB2" s="866" t="str">
        <f>入力シート!N48</f>
        <v/>
      </c>
      <c r="BC2" s="866">
        <f>入力シート!K51</f>
        <v>0</v>
      </c>
      <c r="BD2" s="866">
        <f>入力シート!Q51</f>
        <v>0</v>
      </c>
      <c r="BE2" s="866" t="str">
        <f>入力シート!J54</f>
        <v>□</v>
      </c>
      <c r="BF2" s="866" t="str">
        <f>入力シート!J56</f>
        <v>□</v>
      </c>
      <c r="BG2" s="866" t="str">
        <f>入力シート!J57</f>
        <v>□</v>
      </c>
      <c r="BH2" s="866" t="str">
        <f>入力シート!K59</f>
        <v>□</v>
      </c>
      <c r="BI2" s="866" t="str">
        <f>入力シート!K60</f>
        <v>□</v>
      </c>
      <c r="BJ2" s="866" t="str">
        <f>入力シート!K61</f>
        <v>□</v>
      </c>
      <c r="BK2" s="866" t="str">
        <f>入力シート!K62</f>
        <v>□</v>
      </c>
      <c r="BL2" s="866" t="str">
        <f>入力シート!K63</f>
        <v>□</v>
      </c>
      <c r="BM2" s="866">
        <f>入力シート!N63</f>
        <v>0</v>
      </c>
      <c r="BN2" s="866" t="str">
        <f>入力シート!J65</f>
        <v>□</v>
      </c>
      <c r="BO2" s="866" t="str">
        <f>入力シート!J66</f>
        <v>□</v>
      </c>
      <c r="BP2" s="866" t="str">
        <f>入力シート!J68</f>
        <v>□</v>
      </c>
      <c r="BQ2" s="867">
        <f>入力シート!O68</f>
        <v>0</v>
      </c>
      <c r="BR2" s="866" t="str">
        <f>入力シート!J69</f>
        <v>□</v>
      </c>
      <c r="BS2" s="866">
        <f>入力シート!K72</f>
        <v>0</v>
      </c>
      <c r="BT2" s="866">
        <f>入力シート!Q72</f>
        <v>1</v>
      </c>
      <c r="BU2" s="866" t="str">
        <f>入力シート!J75</f>
        <v>□</v>
      </c>
      <c r="BV2" s="866" t="str">
        <f>入力シート!J77</f>
        <v>□</v>
      </c>
      <c r="BW2" s="866" t="str">
        <f>入力シート!K79</f>
        <v>□</v>
      </c>
      <c r="BX2" s="866" t="str">
        <f>入力シート!K80</f>
        <v>□</v>
      </c>
      <c r="BY2" s="866" t="str">
        <f>入力シート!K81</f>
        <v>□</v>
      </c>
      <c r="BZ2" s="866">
        <f>入力シート!N81</f>
        <v>0</v>
      </c>
      <c r="CA2" s="866" t="str">
        <f>入力シート!J82</f>
        <v>□</v>
      </c>
      <c r="CB2" s="866" t="str">
        <f>入力シート!K84</f>
        <v>□</v>
      </c>
      <c r="CC2" s="866" t="str">
        <f>入力シート!K85</f>
        <v>□</v>
      </c>
      <c r="CD2" s="866" t="str">
        <f>入力シート!K86</f>
        <v>□</v>
      </c>
      <c r="CE2" s="866" t="str">
        <f>入力シート!K87</f>
        <v>□</v>
      </c>
      <c r="CF2" s="866" t="str">
        <f>入力シート!K88</f>
        <v>□</v>
      </c>
      <c r="CG2" s="866">
        <f>入力シート!N88</f>
        <v>0</v>
      </c>
      <c r="CH2" s="866" t="str">
        <f>入力シート!J90</f>
        <v>□</v>
      </c>
      <c r="CI2" s="866" t="str">
        <f>入力シート!J91</f>
        <v>□</v>
      </c>
      <c r="CJ2" s="866" t="str">
        <f>入力シート!J93</f>
        <v>□</v>
      </c>
      <c r="CK2" s="867">
        <f>入力シート!O93</f>
        <v>0</v>
      </c>
      <c r="CL2" s="866" t="str">
        <f>入力シート!J94</f>
        <v>□</v>
      </c>
      <c r="CM2" s="866">
        <f>入力シート!K97</f>
        <v>0</v>
      </c>
      <c r="CN2" s="866">
        <f>入力シート!Q97</f>
        <v>1</v>
      </c>
      <c r="CO2" s="866">
        <f>入力シート!L102</f>
        <v>0</v>
      </c>
      <c r="CP2" s="868">
        <f>入力シート!N104</f>
        <v>0</v>
      </c>
      <c r="CQ2" s="868">
        <f>入力シート!N106</f>
        <v>0</v>
      </c>
      <c r="CR2" s="866" t="str">
        <f>入力シート!N108</f>
        <v/>
      </c>
      <c r="CS2" s="866" t="str">
        <f>入力シート!K110</f>
        <v>□</v>
      </c>
      <c r="CT2" s="866">
        <f>入力シート!K114</f>
        <v>0</v>
      </c>
      <c r="CU2" s="866">
        <f>入力シート!Q114</f>
        <v>0</v>
      </c>
      <c r="CV2" s="866" t="str">
        <f>入力シート!J117</f>
        <v>□</v>
      </c>
      <c r="CW2" s="866" t="str">
        <f>入力シート!J119</f>
        <v>□</v>
      </c>
      <c r="CX2" s="866" t="str">
        <f>入力シート!K121</f>
        <v>□</v>
      </c>
      <c r="CY2" s="866" t="str">
        <f>入力シート!K122</f>
        <v>□</v>
      </c>
      <c r="CZ2" s="866" t="str">
        <f>入力シート!K123</f>
        <v>□</v>
      </c>
      <c r="DA2" s="866">
        <f>入力シート!N123</f>
        <v>0</v>
      </c>
      <c r="DB2" s="866" t="str">
        <f>入力シート!J125</f>
        <v>□</v>
      </c>
      <c r="DC2" s="866">
        <f>入力シート!O125</f>
        <v>0</v>
      </c>
      <c r="DD2" s="866" t="str">
        <f>入力シート!J126</f>
        <v>□</v>
      </c>
      <c r="DE2" s="866">
        <f>入力シート!K129</f>
        <v>0</v>
      </c>
      <c r="DF2" s="866">
        <f>入力シート!Q129</f>
        <v>1</v>
      </c>
      <c r="DG2" s="866" t="str">
        <f>入力シート!J132</f>
        <v>□</v>
      </c>
      <c r="DH2" s="866" t="str">
        <f>入力シート!J134</f>
        <v>□</v>
      </c>
      <c r="DI2" s="866">
        <f>入力シート!M135</f>
        <v>0</v>
      </c>
      <c r="DJ2" s="866">
        <f>入力シート!M136</f>
        <v>0</v>
      </c>
      <c r="DK2" s="866" t="str">
        <f>入力シート!J138</f>
        <v>□</v>
      </c>
      <c r="DL2" s="866">
        <f>入力シート!O138</f>
        <v>0</v>
      </c>
      <c r="DM2" s="866" t="str">
        <f>入力シート!J139</f>
        <v>□</v>
      </c>
      <c r="DN2" s="866">
        <f>入力シート!K142</f>
        <v>0</v>
      </c>
      <c r="DO2" s="866">
        <f>入力シート!Q142</f>
        <v>1</v>
      </c>
      <c r="DP2" s="866" t="str">
        <f>入力シート!J145</f>
        <v>□</v>
      </c>
      <c r="DQ2" s="866" t="str">
        <f>入力シート!J147</f>
        <v>□</v>
      </c>
      <c r="DR2" s="866" t="str">
        <f>入力シート!K148</f>
        <v>□</v>
      </c>
      <c r="DS2" s="866" t="str">
        <f>入力シート!K149</f>
        <v>□</v>
      </c>
      <c r="DT2" s="866" t="str">
        <f>入力シート!K150</f>
        <v>□</v>
      </c>
      <c r="DU2" s="866" t="str">
        <f>入力シート!K150</f>
        <v>□</v>
      </c>
      <c r="DV2" s="866" t="str">
        <f>入力シート!K151</f>
        <v>□</v>
      </c>
      <c r="DW2" s="866" t="str">
        <f>入力シート!J153</f>
        <v>□</v>
      </c>
      <c r="DX2" s="866" t="str">
        <f>入力シート!J156</f>
        <v>□</v>
      </c>
      <c r="DY2" s="866">
        <f>入力シート!O156</f>
        <v>0</v>
      </c>
      <c r="DZ2" s="866" t="str">
        <f>入力シート!J157</f>
        <v>□</v>
      </c>
      <c r="EA2" s="866">
        <f>入力シート!K160</f>
        <v>0</v>
      </c>
      <c r="EB2" s="866">
        <f>入力シート!Q160</f>
        <v>1</v>
      </c>
      <c r="EC2" s="866" t="str">
        <f>入力シート!J163</f>
        <v>□</v>
      </c>
      <c r="ED2" s="866" t="str">
        <f>入力シート!J165</f>
        <v>□</v>
      </c>
      <c r="EE2" s="866" t="str">
        <f>入力シート!K167</f>
        <v>□</v>
      </c>
      <c r="EF2" s="866" t="str">
        <f>入力シート!K168</f>
        <v>□</v>
      </c>
      <c r="EG2" s="866" t="str">
        <f>入力シート!K169</f>
        <v>□</v>
      </c>
      <c r="EH2" s="866" t="str">
        <f>入力シート!K170</f>
        <v>□</v>
      </c>
      <c r="EI2" s="866" t="str">
        <f>入力シート!K171</f>
        <v>□</v>
      </c>
      <c r="EJ2" s="866">
        <f>入力シート!N171</f>
        <v>0</v>
      </c>
      <c r="EK2" s="866" t="str">
        <f>入力シート!J172</f>
        <v>□</v>
      </c>
      <c r="EL2" s="866" t="str">
        <f>入力シート!K174</f>
        <v>□</v>
      </c>
      <c r="EM2" s="866" t="str">
        <f>入力シート!K175</f>
        <v>□</v>
      </c>
      <c r="EN2" s="866" t="str">
        <f>入力シート!K176</f>
        <v>□</v>
      </c>
      <c r="EO2" s="866">
        <f>入力シート!N176</f>
        <v>0</v>
      </c>
      <c r="EP2" s="866" t="str">
        <f>入力シート!J179</f>
        <v>□</v>
      </c>
      <c r="EQ2" s="866">
        <f>入力シート!O179</f>
        <v>0</v>
      </c>
      <c r="ER2" s="866" t="str">
        <f>入力シート!J180</f>
        <v>□</v>
      </c>
      <c r="ES2" s="866">
        <f>入力シート!K183</f>
        <v>0</v>
      </c>
      <c r="ET2" s="866">
        <f>入力シート!Q183</f>
        <v>1</v>
      </c>
      <c r="EU2" s="866" t="str">
        <f>入力シート!J186</f>
        <v>□</v>
      </c>
      <c r="EV2" s="866" t="str">
        <f>入力シート!J188</f>
        <v>□</v>
      </c>
      <c r="EW2" s="866" t="str">
        <f>入力シート!J189</f>
        <v>□</v>
      </c>
      <c r="EX2" s="866" t="str">
        <f>入力シート!K191</f>
        <v>□</v>
      </c>
      <c r="EY2" s="866">
        <f>入力シート!O191</f>
        <v>0</v>
      </c>
      <c r="EZ2" s="866" t="str">
        <f>入力シート!K192</f>
        <v>□</v>
      </c>
      <c r="FA2" s="866" t="str">
        <f>入力シート!K193</f>
        <v>□</v>
      </c>
      <c r="FB2" s="866">
        <f>入力シート!N193</f>
        <v>0</v>
      </c>
      <c r="FC2" s="866" t="str">
        <f>入力シート!J195</f>
        <v>□</v>
      </c>
      <c r="FD2" s="866">
        <f>入力シート!O195</f>
        <v>0</v>
      </c>
      <c r="FE2" s="866" t="str">
        <f>入力シート!J196</f>
        <v>□</v>
      </c>
      <c r="FF2" s="866">
        <f>入力シート!K199</f>
        <v>0</v>
      </c>
      <c r="FG2" s="866">
        <f>入力シート!Q199</f>
        <v>1</v>
      </c>
      <c r="FH2" s="866" t="str">
        <f>入力シート!J202</f>
        <v>□</v>
      </c>
      <c r="FI2" s="866" t="str">
        <f>入力シート!J204</f>
        <v>□</v>
      </c>
      <c r="FJ2" s="866" t="str">
        <f>入力シート!K206</f>
        <v>□</v>
      </c>
      <c r="FK2" s="866" t="str">
        <f>入力シート!K207</f>
        <v>□</v>
      </c>
      <c r="FL2" s="866" t="str">
        <f>入力シート!K208</f>
        <v>□</v>
      </c>
      <c r="FM2" s="866" t="str">
        <f>入力シート!K209</f>
        <v>□</v>
      </c>
      <c r="FN2" s="866">
        <f>入力シート!N209</f>
        <v>0</v>
      </c>
      <c r="FO2" s="866" t="str">
        <f>入力シート!J211</f>
        <v>□</v>
      </c>
      <c r="FP2" s="866" t="str">
        <f>入力シート!J212</f>
        <v>□</v>
      </c>
      <c r="FQ2" s="866" t="str">
        <f>入力シート!J214</f>
        <v>□</v>
      </c>
      <c r="FR2" s="866">
        <f>入力シート!O214</f>
        <v>0</v>
      </c>
      <c r="FS2" s="866" t="str">
        <f>入力シート!J215</f>
        <v>□</v>
      </c>
      <c r="FT2" s="866">
        <f>入力シート!K218</f>
        <v>0</v>
      </c>
      <c r="FU2" s="866">
        <f>入力シート!Q218</f>
        <v>1</v>
      </c>
      <c r="FV2" s="866" t="str">
        <f>入力シート!J221</f>
        <v>□</v>
      </c>
      <c r="FW2" s="866" t="str">
        <f>入力シート!J223</f>
        <v>□</v>
      </c>
      <c r="FX2" s="866" t="str">
        <f>入力シート!J224</f>
        <v>□</v>
      </c>
      <c r="FY2" s="866" t="str">
        <f>入力シート!K226</f>
        <v>□</v>
      </c>
      <c r="FZ2" s="866" t="str">
        <f>入力シート!K227</f>
        <v>□</v>
      </c>
      <c r="GA2" s="866" t="str">
        <f>入力シート!J229</f>
        <v>□</v>
      </c>
      <c r="GB2" s="866" t="str">
        <f>入力シート!J231</f>
        <v>□</v>
      </c>
      <c r="GC2" s="866" t="str">
        <f>入力シート!J232</f>
        <v>□</v>
      </c>
      <c r="GD2" s="866" t="str">
        <f>入力シート!J234</f>
        <v>□</v>
      </c>
      <c r="GE2" s="866">
        <f>入力シート!O234</f>
        <v>0</v>
      </c>
      <c r="GF2" s="866" t="str">
        <f>入力シート!J235</f>
        <v>□</v>
      </c>
      <c r="GG2" s="866">
        <f>入力シート!K238</f>
        <v>0</v>
      </c>
      <c r="GH2" s="866">
        <f>入力シート!Q238</f>
        <v>1</v>
      </c>
      <c r="GI2" s="869">
        <f>入力シート!Q240</f>
        <v>9</v>
      </c>
      <c r="GJ2" s="866" t="str">
        <f>入力シート!D244</f>
        <v>□</v>
      </c>
      <c r="GK2" s="866" t="str">
        <f>入力シート!G244</f>
        <v>□</v>
      </c>
      <c r="GL2" s="866" t="str">
        <f>入力シート!K244</f>
        <v>□</v>
      </c>
      <c r="GM2" s="866" t="str">
        <f>入力シート!M244</f>
        <v>□</v>
      </c>
      <c r="GN2" s="866" t="str">
        <f>入力シート!D246</f>
        <v>□</v>
      </c>
      <c r="GO2" s="866" t="str">
        <f>入力シート!G246</f>
        <v>□</v>
      </c>
      <c r="GP2" s="866" t="str">
        <f>入力シート!K246</f>
        <v>□</v>
      </c>
      <c r="GQ2" s="866" t="str">
        <f>入力シート!D245</f>
        <v>-</v>
      </c>
      <c r="GR2" s="866" t="str">
        <f>入力シート!G245</f>
        <v>-</v>
      </c>
      <c r="GS2" s="866" t="str">
        <f>入力シート!K245</f>
        <v>-</v>
      </c>
      <c r="GT2" s="866" t="str">
        <f>入力シート!M245</f>
        <v>-</v>
      </c>
      <c r="GU2" s="866" t="str">
        <f>入力シート!D247</f>
        <v>-</v>
      </c>
      <c r="GV2" s="866" t="str">
        <f>入力シート!G247</f>
        <v>-</v>
      </c>
      <c r="GW2" s="866" t="str">
        <f>入力シート!K247</f>
        <v>-</v>
      </c>
      <c r="GX2" s="866">
        <f>入力シート!R245</f>
        <v>0</v>
      </c>
      <c r="GY2" s="866">
        <f>入力シート!R246</f>
        <v>0</v>
      </c>
      <c r="GZ2" s="866">
        <f>入力シート!R247</f>
        <v>0</v>
      </c>
      <c r="HA2" s="866">
        <f>入力シート!Q246</f>
        <v>0</v>
      </c>
      <c r="HB2" s="866" t="str">
        <f>入力シート!J249</f>
        <v>□</v>
      </c>
      <c r="HC2" s="866" t="str">
        <f>入力シート!J251</f>
        <v>□</v>
      </c>
      <c r="HD2" s="866" t="str">
        <f>入力シート!K253</f>
        <v>□</v>
      </c>
      <c r="HE2" s="866" t="str">
        <f>入力シート!K254</f>
        <v>□</v>
      </c>
      <c r="HF2" s="866" t="str">
        <f>入力シート!K255</f>
        <v>□</v>
      </c>
      <c r="HG2" s="866" t="str">
        <f>入力シート!K256</f>
        <v>□</v>
      </c>
      <c r="HH2" s="866" t="str">
        <f>入力シート!K257</f>
        <v>□</v>
      </c>
      <c r="HI2" s="866">
        <f>入力シート!N257</f>
        <v>0</v>
      </c>
      <c r="HJ2" s="866" t="str">
        <f>入力シート!J259</f>
        <v>□</v>
      </c>
      <c r="HK2" s="866" t="str">
        <f>入力シート!J260</f>
        <v>□</v>
      </c>
      <c r="HL2" s="866" t="str">
        <f>入力シート!J262</f>
        <v>□</v>
      </c>
      <c r="HM2" s="866">
        <f>入力シート!O262</f>
        <v>0</v>
      </c>
      <c r="HN2" s="866" t="str">
        <f>入力シート!J263</f>
        <v>□</v>
      </c>
      <c r="HO2" s="866">
        <f>入力シート!K266</f>
        <v>0</v>
      </c>
      <c r="HP2" s="866">
        <f>入力シート!Q266</f>
        <v>1</v>
      </c>
      <c r="HQ2" s="866" t="str">
        <f>入力シート!J269</f>
        <v>□</v>
      </c>
      <c r="HR2" s="866" t="str">
        <f>入力シート!J271</f>
        <v>□</v>
      </c>
      <c r="HS2" s="866" t="str">
        <f>入力シート!K273</f>
        <v>□</v>
      </c>
      <c r="HT2" s="866" t="str">
        <f>入力シート!K274</f>
        <v>□</v>
      </c>
      <c r="HU2" s="866" t="str">
        <f>入力シート!K275</f>
        <v>□</v>
      </c>
      <c r="HV2" s="866" t="str">
        <f>入力シート!K276</f>
        <v>□</v>
      </c>
      <c r="HW2" s="866" t="str">
        <f>入力シート!K277</f>
        <v>□</v>
      </c>
      <c r="HX2" s="866">
        <f>入力シート!N277</f>
        <v>0</v>
      </c>
      <c r="HY2" s="866" t="str">
        <f>入力シート!J279</f>
        <v>□</v>
      </c>
      <c r="HZ2" s="866" t="str">
        <f>入力シート!J280</f>
        <v>□</v>
      </c>
      <c r="IA2" s="866" t="str">
        <f>入力シート!J282</f>
        <v>□</v>
      </c>
      <c r="IB2" s="866">
        <f>入力シート!O282</f>
        <v>0</v>
      </c>
      <c r="IC2" s="866" t="str">
        <f>入力シート!J283</f>
        <v>□</v>
      </c>
      <c r="ID2" s="866">
        <f>入力シート!K286</f>
        <v>0</v>
      </c>
      <c r="IE2" s="866">
        <f>入力シート!Q286</f>
        <v>1</v>
      </c>
      <c r="IF2" s="866" t="str">
        <f>入力シート!J289</f>
        <v>□</v>
      </c>
      <c r="IG2" s="866" t="str">
        <f>入力シート!J291</f>
        <v>□</v>
      </c>
      <c r="IH2" s="866" t="str">
        <f>入力シート!K293</f>
        <v>□</v>
      </c>
      <c r="II2" s="866" t="str">
        <f>入力シート!K294</f>
        <v>□</v>
      </c>
      <c r="IJ2" s="866" t="str">
        <f>入力シート!K295</f>
        <v>□</v>
      </c>
      <c r="IK2" s="866">
        <f>入力シート!N295</f>
        <v>0</v>
      </c>
      <c r="IL2" s="866" t="str">
        <f>入力シート!J296</f>
        <v>□</v>
      </c>
      <c r="IM2" s="866" t="str">
        <f>入力シート!K298</f>
        <v>□</v>
      </c>
      <c r="IN2" s="866" t="str">
        <f>入力シート!K299</f>
        <v>□</v>
      </c>
      <c r="IO2" s="866" t="str">
        <f>入力シート!K300</f>
        <v>□</v>
      </c>
      <c r="IP2" s="866">
        <f>入力シート!N300</f>
        <v>0</v>
      </c>
      <c r="IQ2" s="866" t="str">
        <f>入力シート!J302</f>
        <v>□</v>
      </c>
      <c r="IR2" s="866" t="str">
        <f>入力シート!J303</f>
        <v>□</v>
      </c>
      <c r="IS2" s="866" t="str">
        <f>入力シート!J305</f>
        <v>□</v>
      </c>
      <c r="IT2" s="866">
        <f>入力シート!O305</f>
        <v>0</v>
      </c>
      <c r="IU2" s="866" t="str">
        <f>入力シート!J306</f>
        <v>□</v>
      </c>
      <c r="IV2" s="866">
        <f>入力シート!K309</f>
        <v>0</v>
      </c>
      <c r="IW2" s="866">
        <f>入力シート!Q309</f>
        <v>1</v>
      </c>
      <c r="IX2" s="866" t="str">
        <f>入力シート!J312</f>
        <v>□</v>
      </c>
      <c r="IY2" s="866" t="str">
        <f>入力シート!J314</f>
        <v>□</v>
      </c>
      <c r="IZ2" s="866" t="str">
        <f>入力シート!K316</f>
        <v>□</v>
      </c>
      <c r="JA2" s="866" t="str">
        <f>入力シート!K317</f>
        <v>□</v>
      </c>
      <c r="JB2" s="866" t="str">
        <f>入力シート!K318</f>
        <v>□</v>
      </c>
      <c r="JC2" s="866" t="str">
        <f>入力シート!K319</f>
        <v>□</v>
      </c>
      <c r="JD2" s="866" t="str">
        <f>入力シート!K320</f>
        <v>□</v>
      </c>
      <c r="JE2" s="866">
        <f>入力シート!N320</f>
        <v>0</v>
      </c>
      <c r="JF2" s="866" t="str">
        <f>入力シート!J322</f>
        <v>□</v>
      </c>
      <c r="JG2" s="866" t="str">
        <f>入力シート!J323</f>
        <v>□</v>
      </c>
      <c r="JH2" s="866" t="str">
        <f>入力シート!J325</f>
        <v>□</v>
      </c>
      <c r="JI2" s="866">
        <f>入力シート!O325</f>
        <v>0</v>
      </c>
      <c r="JJ2" s="866" t="str">
        <f>入力シート!J326</f>
        <v>□</v>
      </c>
      <c r="JK2" s="866">
        <f>入力シート!K329</f>
        <v>0</v>
      </c>
      <c r="JL2" s="866">
        <f>入力シート!Q329</f>
        <v>1</v>
      </c>
      <c r="JM2" s="866" t="str">
        <f>入力シート!J332</f>
        <v>□</v>
      </c>
      <c r="JN2" s="866" t="str">
        <f>入力シート!J334</f>
        <v>□</v>
      </c>
      <c r="JO2" s="866" t="str">
        <f>入力シート!K336</f>
        <v>□</v>
      </c>
      <c r="JP2" s="866" t="str">
        <f>入力シート!K337</f>
        <v>□</v>
      </c>
      <c r="JQ2" s="866" t="str">
        <f>入力シート!K338</f>
        <v>□</v>
      </c>
      <c r="JR2" s="866" t="str">
        <f>入力シート!K339</f>
        <v>□</v>
      </c>
      <c r="JS2" s="866" t="str">
        <f>入力シート!K340</f>
        <v>□</v>
      </c>
      <c r="JT2" s="866" t="str">
        <f>入力シート!K341</f>
        <v>□</v>
      </c>
      <c r="JU2" s="866">
        <f>入力シート!N341</f>
        <v>0</v>
      </c>
      <c r="JV2" s="866" t="str">
        <f>入力シート!J342</f>
        <v>□</v>
      </c>
      <c r="JW2" s="866" t="str">
        <f>入力シート!J344</f>
        <v>□</v>
      </c>
      <c r="JX2" s="866" t="str">
        <f>入力シート!J345</f>
        <v>□</v>
      </c>
      <c r="JY2" s="866" t="str">
        <f>入力シート!J347</f>
        <v>□</v>
      </c>
      <c r="JZ2" s="862">
        <f>入力シート!O347</f>
        <v>0</v>
      </c>
      <c r="KA2" s="866" t="str">
        <f>入力シート!J348</f>
        <v>□</v>
      </c>
      <c r="KB2" s="866">
        <f>入力シート!K351</f>
        <v>0</v>
      </c>
      <c r="KC2" s="866">
        <f>入力シート!Q351</f>
        <v>1</v>
      </c>
      <c r="KD2" s="866" t="str">
        <f>入力シート!J354</f>
        <v>□</v>
      </c>
      <c r="KE2" s="866" t="str">
        <f>入力シート!J356</f>
        <v>□</v>
      </c>
      <c r="KF2" s="866" t="str">
        <f>入力シート!K358</f>
        <v>□</v>
      </c>
      <c r="KG2" s="866" t="str">
        <f>入力シート!K359</f>
        <v>□</v>
      </c>
      <c r="KH2" s="866" t="str">
        <f>入力シート!K360</f>
        <v>□</v>
      </c>
      <c r="KI2" s="866" t="str">
        <f>入力シート!J361</f>
        <v>□</v>
      </c>
      <c r="KJ2" s="866" t="str">
        <f>入力シート!K363</f>
        <v>□</v>
      </c>
      <c r="KK2" s="866" t="str">
        <f>入力シート!K364</f>
        <v>□</v>
      </c>
      <c r="KL2" s="866" t="str">
        <f>入力シート!K365</f>
        <v>□</v>
      </c>
      <c r="KM2" s="866" t="str">
        <f>入力シート!J366</f>
        <v>□</v>
      </c>
      <c r="KN2" s="866" t="str">
        <f>入力シート!K368</f>
        <v>□</v>
      </c>
      <c r="KO2" s="866" t="str">
        <f>入力シート!K369</f>
        <v>□</v>
      </c>
      <c r="KP2" s="866" t="str">
        <f>入力シート!K370</f>
        <v>□</v>
      </c>
      <c r="KQ2" s="866">
        <f>入力シート!N370</f>
        <v>0</v>
      </c>
      <c r="KR2" s="866" t="str">
        <f>入力シート!J372</f>
        <v>□</v>
      </c>
      <c r="KS2" s="866" t="str">
        <f>入力シート!J373</f>
        <v>□</v>
      </c>
      <c r="KT2" s="866" t="str">
        <f>入力シート!J375</f>
        <v>□</v>
      </c>
      <c r="KU2" s="862">
        <f>入力シート!O375</f>
        <v>0</v>
      </c>
      <c r="KV2" s="866" t="str">
        <f>入力シート!J376</f>
        <v>□</v>
      </c>
      <c r="KW2" s="866">
        <f>入力シート!K379</f>
        <v>0</v>
      </c>
      <c r="KX2" s="866">
        <f>入力シート!Q379</f>
        <v>1</v>
      </c>
      <c r="KY2" s="866" t="str">
        <f>入力シート!J382</f>
        <v>□</v>
      </c>
      <c r="KZ2" s="866" t="str">
        <f>入力シート!J384</f>
        <v>□</v>
      </c>
      <c r="LA2" s="866" t="str">
        <f>入力シート!K386</f>
        <v>□</v>
      </c>
      <c r="LB2" s="866" t="str">
        <f>入力シート!K387</f>
        <v>□</v>
      </c>
      <c r="LC2" s="866" t="str">
        <f>入力シート!K388</f>
        <v>□</v>
      </c>
      <c r="LD2" s="866" t="str">
        <f>入力シート!K389</f>
        <v>□</v>
      </c>
      <c r="LE2" s="866">
        <f>入力シート!N389</f>
        <v>0</v>
      </c>
      <c r="LF2" s="866" t="str">
        <f>入力シート!J391</f>
        <v>□</v>
      </c>
      <c r="LG2" s="866" t="str">
        <f>入力シート!J392</f>
        <v>□</v>
      </c>
      <c r="LH2" s="866" t="str">
        <f>入力シート!J394</f>
        <v>□</v>
      </c>
      <c r="LI2" s="866">
        <f>入力シート!O394</f>
        <v>0</v>
      </c>
      <c r="LJ2" s="866" t="str">
        <f>入力シート!J395</f>
        <v>□</v>
      </c>
      <c r="LK2" s="866">
        <f>入力シート!K398</f>
        <v>0</v>
      </c>
      <c r="LL2" s="866">
        <f>入力シート!Q398</f>
        <v>1</v>
      </c>
      <c r="LM2" s="866" t="str">
        <f>入力シート!J401</f>
        <v>□</v>
      </c>
      <c r="LN2" s="866" t="str">
        <f>入力シート!J403</f>
        <v>□</v>
      </c>
      <c r="LO2" s="866" t="str">
        <f>入力シート!K405</f>
        <v>□</v>
      </c>
      <c r="LP2" s="866" t="str">
        <f>入力シート!K406</f>
        <v>□</v>
      </c>
      <c r="LQ2" s="866" t="str">
        <f>入力シート!K407</f>
        <v>□</v>
      </c>
      <c r="LR2" s="866" t="str">
        <f>入力シート!K408</f>
        <v>□</v>
      </c>
      <c r="LS2" s="866">
        <f>入力シート!N408</f>
        <v>0</v>
      </c>
      <c r="LT2" s="866" t="str">
        <f>入力シート!J410</f>
        <v>□</v>
      </c>
      <c r="LU2" s="866" t="str">
        <f>入力シート!J411</f>
        <v>□</v>
      </c>
      <c r="LV2" s="866" t="str">
        <f>入力シート!J413</f>
        <v>□</v>
      </c>
      <c r="LW2" s="866">
        <f>入力シート!O413</f>
        <v>0</v>
      </c>
      <c r="LX2" s="866" t="str">
        <f>入力シート!J414</f>
        <v>□</v>
      </c>
      <c r="LY2" s="866">
        <f>入力シート!K417</f>
        <v>0</v>
      </c>
      <c r="LZ2" s="866">
        <f>入力シート!Q417</f>
        <v>1</v>
      </c>
      <c r="MA2" s="866" t="str">
        <f>入力シート!J420</f>
        <v>□</v>
      </c>
      <c r="MB2" s="866" t="str">
        <f>入力シート!J422</f>
        <v>□</v>
      </c>
      <c r="MC2" s="866" t="str">
        <f>入力シート!K424</f>
        <v>□</v>
      </c>
      <c r="MD2" s="866" t="str">
        <f>入力シート!K425</f>
        <v>□</v>
      </c>
      <c r="ME2" s="866" t="str">
        <f>入力シート!K426</f>
        <v>□</v>
      </c>
      <c r="MF2" s="866" t="str">
        <f>入力シート!K427</f>
        <v>□</v>
      </c>
      <c r="MG2" s="866">
        <f>入力シート!N427</f>
        <v>0</v>
      </c>
      <c r="MH2" s="866" t="str">
        <f>入力シート!J429</f>
        <v>□</v>
      </c>
      <c r="MI2" s="866" t="str">
        <f>入力シート!J430</f>
        <v>□</v>
      </c>
      <c r="MJ2" s="866" t="str">
        <f>入力シート!J432</f>
        <v>□</v>
      </c>
      <c r="MK2" s="866">
        <f>入力シート!O432</f>
        <v>0</v>
      </c>
      <c r="ML2" s="866" t="str">
        <f>入力シート!J433</f>
        <v>□</v>
      </c>
      <c r="MM2" s="866">
        <f>入力シート!K436</f>
        <v>0</v>
      </c>
      <c r="MN2" s="866">
        <f>入力シート!Q436</f>
        <v>1</v>
      </c>
      <c r="MO2" s="866" t="str">
        <f>入力シート!J439</f>
        <v>□</v>
      </c>
      <c r="MP2" s="866" t="str">
        <f>入力シート!J441</f>
        <v>□</v>
      </c>
      <c r="MQ2" s="866" t="str">
        <f>入力シート!K443</f>
        <v>□</v>
      </c>
      <c r="MR2" s="866" t="str">
        <f>入力シート!K444</f>
        <v>□</v>
      </c>
      <c r="MS2" s="866">
        <f>入力シート!N444</f>
        <v>0</v>
      </c>
      <c r="MT2" s="866" t="str">
        <f>入力シート!J446</f>
        <v>□</v>
      </c>
      <c r="MU2" s="866" t="str">
        <f>入力シート!J447</f>
        <v>□</v>
      </c>
      <c r="MV2" s="866" t="str">
        <f>入力シート!J449</f>
        <v>□</v>
      </c>
      <c r="MW2" s="866">
        <f>入力シート!O449</f>
        <v>0</v>
      </c>
      <c r="MX2" s="866" t="str">
        <f>入力シート!J450</f>
        <v>□</v>
      </c>
      <c r="MY2" s="866">
        <f>入力シート!K453</f>
        <v>0</v>
      </c>
      <c r="MZ2" s="866">
        <f>入力シート!Q453</f>
        <v>1</v>
      </c>
      <c r="NA2" s="866" t="str">
        <f>入力シート!J456</f>
        <v>□</v>
      </c>
      <c r="NB2" s="866" t="str">
        <f>入力シート!J458</f>
        <v>□</v>
      </c>
      <c r="NC2" s="866" t="str">
        <f>入力シート!K460</f>
        <v>□</v>
      </c>
      <c r="ND2" s="866" t="str">
        <f>入力シート!K461</f>
        <v>□</v>
      </c>
      <c r="NE2" s="866" t="str">
        <f>入力シート!K462</f>
        <v>□</v>
      </c>
      <c r="NF2" s="866" t="str">
        <f>入力シート!K463</f>
        <v>□</v>
      </c>
      <c r="NG2" s="866">
        <f>入力シート!N463</f>
        <v>0</v>
      </c>
      <c r="NH2" s="866" t="str">
        <f>入力シート!J465</f>
        <v>□</v>
      </c>
      <c r="NI2" s="866" t="str">
        <f>入力シート!J466</f>
        <v>□</v>
      </c>
      <c r="NJ2" s="866" t="str">
        <f>入力シート!J468</f>
        <v>□</v>
      </c>
      <c r="NK2" s="866">
        <f>入力シート!O468</f>
        <v>0</v>
      </c>
      <c r="NL2" s="866" t="str">
        <f>入力シート!J469</f>
        <v>□</v>
      </c>
      <c r="NM2" s="866">
        <f>入力シート!K472</f>
        <v>0</v>
      </c>
      <c r="NN2" s="866">
        <f>入力シート!Q472</f>
        <v>1</v>
      </c>
      <c r="NO2" s="866" t="str">
        <f>入力シート!J475</f>
        <v>□</v>
      </c>
      <c r="NP2" s="866" t="str">
        <f>入力シート!J477</f>
        <v>□</v>
      </c>
      <c r="NQ2" s="866" t="str">
        <f>入力シート!K479</f>
        <v>□</v>
      </c>
      <c r="NR2" s="866" t="str">
        <f>入力シート!K480</f>
        <v>□</v>
      </c>
      <c r="NS2" s="866">
        <f>入力シート!N480</f>
        <v>0</v>
      </c>
      <c r="NT2" s="866" t="str">
        <f>入力シート!J482</f>
        <v>□</v>
      </c>
      <c r="NU2" s="866" t="str">
        <f>入力シート!J483</f>
        <v>□</v>
      </c>
      <c r="NV2" s="866" t="str">
        <f>入力シート!J485</f>
        <v>□</v>
      </c>
      <c r="NW2" s="866">
        <f>入力シート!O485</f>
        <v>0</v>
      </c>
      <c r="NX2" s="866" t="str">
        <f>入力シート!J486</f>
        <v>□</v>
      </c>
      <c r="NY2" s="866">
        <f>入力シート!K489</f>
        <v>0</v>
      </c>
      <c r="NZ2" s="866">
        <f>入力シート!Q489</f>
        <v>1</v>
      </c>
      <c r="OA2" s="866" t="str">
        <f>入力シート!J492</f>
        <v>□</v>
      </c>
      <c r="OB2" s="866" t="str">
        <f>入力シート!J494</f>
        <v>□</v>
      </c>
      <c r="OC2" s="866" t="str">
        <f>入力シート!K496</f>
        <v>□</v>
      </c>
      <c r="OD2" s="866" t="str">
        <f>入力シート!K497</f>
        <v>□</v>
      </c>
      <c r="OE2" s="866" t="str">
        <f>入力シート!K498</f>
        <v>□</v>
      </c>
      <c r="OF2" s="866" t="str">
        <f>入力シート!K499</f>
        <v>□</v>
      </c>
      <c r="OG2" s="866">
        <f>入力シート!N499</f>
        <v>0</v>
      </c>
      <c r="OH2" s="866" t="str">
        <f>入力シート!J501</f>
        <v>□</v>
      </c>
      <c r="OI2" s="866" t="str">
        <f>入力シート!J502</f>
        <v>□</v>
      </c>
      <c r="OJ2" s="866" t="str">
        <f>入力シート!J504</f>
        <v>□</v>
      </c>
      <c r="OK2" s="866">
        <f>入力シート!O504</f>
        <v>0</v>
      </c>
      <c r="OL2" s="866" t="str">
        <f>入力シート!J505</f>
        <v>□</v>
      </c>
      <c r="OM2" s="866">
        <f>入力シート!K508</f>
        <v>0</v>
      </c>
      <c r="ON2" s="866">
        <f>入力シート!Q508</f>
        <v>1</v>
      </c>
      <c r="OO2" s="866" t="str">
        <f>入力シート!J511</f>
        <v>□</v>
      </c>
      <c r="OP2" s="866" t="str">
        <f>入力シート!J513</f>
        <v>□</v>
      </c>
      <c r="OQ2" s="866" t="str">
        <f>入力シート!K515</f>
        <v>□</v>
      </c>
      <c r="OR2" s="866" t="str">
        <f>入力シート!K516</f>
        <v>□</v>
      </c>
      <c r="OS2" s="866">
        <f>入力シート!N516</f>
        <v>0</v>
      </c>
      <c r="OT2" s="866" t="str">
        <f>入力シート!J518</f>
        <v>□</v>
      </c>
      <c r="OU2" s="866" t="str">
        <f>入力シート!J519</f>
        <v>□</v>
      </c>
      <c r="OV2" s="866" t="str">
        <f>入力シート!J521</f>
        <v>□</v>
      </c>
      <c r="OW2" s="866">
        <f>入力シート!O521</f>
        <v>0</v>
      </c>
      <c r="OX2" s="866" t="str">
        <f>入力シート!J522</f>
        <v>□</v>
      </c>
      <c r="OY2" s="866">
        <f>入力シート!K525</f>
        <v>0</v>
      </c>
      <c r="OZ2" s="866">
        <f>入力シート!Q525</f>
        <v>1</v>
      </c>
      <c r="PA2" s="869">
        <f>入力シート!Q527</f>
        <v>0</v>
      </c>
      <c r="PB2" s="869">
        <f>入力シート!Q529</f>
        <v>9</v>
      </c>
      <c r="PC2" s="866" t="str">
        <f>入力シート!AA23</f>
        <v>□</v>
      </c>
      <c r="PD2" s="866">
        <f>入力シート!AC26</f>
        <v>0</v>
      </c>
      <c r="PE2" s="868">
        <f>入力シート!AE28</f>
        <v>0</v>
      </c>
      <c r="PF2" s="868">
        <f>入力シート!AE30</f>
        <v>0</v>
      </c>
      <c r="PG2" s="868">
        <f>入力シート!AE32</f>
        <v>0</v>
      </c>
      <c r="PH2" s="866" t="str">
        <f>入力シート!AE34</f>
        <v/>
      </c>
      <c r="PI2" s="866">
        <f>入力シート!AB37</f>
        <v>0</v>
      </c>
      <c r="PJ2" s="866">
        <f>入力シート!AH37</f>
        <v>20</v>
      </c>
      <c r="PK2" s="866" t="str">
        <f>入力シート!AA39</f>
        <v>□</v>
      </c>
      <c r="PL2" s="866">
        <f>入力シート!AC42</f>
        <v>0</v>
      </c>
      <c r="PM2" s="868">
        <f>入力シート!AE44</f>
        <v>0</v>
      </c>
      <c r="PN2" s="868">
        <f>入力シート!AE46</f>
        <v>0</v>
      </c>
      <c r="PO2" s="866" t="str">
        <f>入力シート!AE48</f>
        <v/>
      </c>
      <c r="PP2" s="866">
        <f>入力シート!AB51</f>
        <v>0</v>
      </c>
      <c r="PQ2" s="866">
        <f>入力シート!AH51</f>
        <v>20</v>
      </c>
      <c r="PR2" s="866" t="str">
        <f>入力シート!AA53</f>
        <v>☑</v>
      </c>
      <c r="PS2" s="866" t="str">
        <f>入力シート!AA54</f>
        <v>□</v>
      </c>
      <c r="PT2" s="866" t="str">
        <f>入力シート!AA56</f>
        <v>□</v>
      </c>
      <c r="PU2" s="866" t="str">
        <f>入力シート!AA57</f>
        <v>□</v>
      </c>
      <c r="PV2" s="866" t="str">
        <f>入力シート!AB59</f>
        <v>□</v>
      </c>
      <c r="PW2" s="866" t="str">
        <f>入力シート!AB60</f>
        <v>□</v>
      </c>
      <c r="PX2" s="866" t="str">
        <f>入力シート!AB61</f>
        <v>□</v>
      </c>
      <c r="PY2" s="866" t="str">
        <f>入力シート!AB62</f>
        <v>□</v>
      </c>
      <c r="PZ2" s="866" t="str">
        <f>入力シート!AB63</f>
        <v>□</v>
      </c>
      <c r="QA2" s="866">
        <f>入力シート!AE63</f>
        <v>0</v>
      </c>
      <c r="QB2" s="866" t="str">
        <f>入力シート!AA65</f>
        <v>☑</v>
      </c>
      <c r="QC2" s="866" t="str">
        <f>入力シート!AA66</f>
        <v>□</v>
      </c>
      <c r="QD2" s="866" t="str">
        <f>入力シート!AA68</f>
        <v>☑</v>
      </c>
      <c r="QE2" s="866">
        <f>入力シート!AF68</f>
        <v>0</v>
      </c>
      <c r="QF2" s="866" t="str">
        <f>入力シート!AA69</f>
        <v>□</v>
      </c>
      <c r="QG2" s="866">
        <f>入力シート!AB72</f>
        <v>0</v>
      </c>
      <c r="QH2" s="866">
        <f>入力シート!AH72</f>
        <v>1</v>
      </c>
      <c r="QI2" s="866" t="str">
        <f>入力シート!AA74</f>
        <v>☑</v>
      </c>
      <c r="QJ2" s="866" t="str">
        <f>入力シート!AA75</f>
        <v>□</v>
      </c>
      <c r="QK2" s="866" t="str">
        <f>入力シート!AA77</f>
        <v>□</v>
      </c>
      <c r="QL2" s="866" t="str">
        <f>入力シート!AB79</f>
        <v>□</v>
      </c>
      <c r="QM2" s="866" t="str">
        <f>入力シート!AB80</f>
        <v>□</v>
      </c>
      <c r="QN2" s="866" t="str">
        <f>入力シート!AB81</f>
        <v>□</v>
      </c>
      <c r="QO2" s="866" t="str">
        <f>入力シート!AA82</f>
        <v>□</v>
      </c>
      <c r="QP2" s="866" t="str">
        <f>入力シート!AB84</f>
        <v>□</v>
      </c>
      <c r="QQ2" s="866" t="str">
        <f>入力シート!AB85</f>
        <v>□</v>
      </c>
      <c r="QR2" s="866" t="str">
        <f>入力シート!AB86</f>
        <v>□</v>
      </c>
      <c r="QS2" s="866" t="str">
        <f>入力シート!AB87</f>
        <v>□</v>
      </c>
      <c r="QT2" s="866" t="str">
        <f>入力シート!AB88</f>
        <v>□</v>
      </c>
      <c r="QU2" s="866">
        <f>入力シート!AE88</f>
        <v>0</v>
      </c>
      <c r="QV2" s="866" t="str">
        <f>入力シート!AA90</f>
        <v>☑</v>
      </c>
      <c r="QW2" s="866" t="str">
        <f>入力シート!AA91</f>
        <v>□</v>
      </c>
      <c r="QX2" s="866" t="str">
        <f>入力シート!AA93</f>
        <v>☑</v>
      </c>
      <c r="QY2" s="866">
        <f>入力シート!AF93</f>
        <v>0</v>
      </c>
      <c r="QZ2" s="866" t="str">
        <f>入力シート!AA94</f>
        <v>□</v>
      </c>
      <c r="RA2" s="866">
        <f>入力シート!AB97</f>
        <v>0</v>
      </c>
      <c r="RB2" s="866">
        <f>入力シート!AH97</f>
        <v>1</v>
      </c>
      <c r="RC2" s="866" t="str">
        <f>入力シート!AA99</f>
        <v>□</v>
      </c>
      <c r="RD2" s="866">
        <f>入力シート!AC102</f>
        <v>0</v>
      </c>
      <c r="RE2" s="868">
        <f>入力シート!AE104</f>
        <v>0</v>
      </c>
      <c r="RF2" s="868">
        <f>入力シート!AE106</f>
        <v>0</v>
      </c>
      <c r="RG2" s="866" t="str">
        <f>入力シート!AE108</f>
        <v/>
      </c>
      <c r="RH2" s="866">
        <f>入力シート!AB114</f>
        <v>0</v>
      </c>
      <c r="RI2" s="866">
        <f>入力シート!AH114</f>
        <v>5</v>
      </c>
      <c r="RJ2" s="866" t="str">
        <f>入力シート!AA116</f>
        <v>☑</v>
      </c>
      <c r="RK2" s="866" t="str">
        <f>入力シート!AA117</f>
        <v>□</v>
      </c>
      <c r="RL2" s="866" t="str">
        <f>入力シート!AA119</f>
        <v>□</v>
      </c>
      <c r="RM2" s="866" t="str">
        <f>入力シート!AB121</f>
        <v>□</v>
      </c>
      <c r="RN2" s="866" t="str">
        <f>入力シート!AB122</f>
        <v>□</v>
      </c>
      <c r="RO2" s="866" t="str">
        <f>入力シート!AB123</f>
        <v>□</v>
      </c>
      <c r="RP2" s="866">
        <f>入力シート!AE123</f>
        <v>0</v>
      </c>
      <c r="RQ2" s="866" t="str">
        <f>入力シート!AA125</f>
        <v>☑</v>
      </c>
      <c r="RR2" s="866">
        <f>入力シート!AF125</f>
        <v>0</v>
      </c>
      <c r="RS2" s="866" t="str">
        <f>入力シート!AA126</f>
        <v>□</v>
      </c>
      <c r="RT2" s="866">
        <f>入力シート!AA127</f>
        <v>0</v>
      </c>
      <c r="RU2" s="866">
        <f>入力シート!AB129</f>
        <v>0</v>
      </c>
      <c r="RV2" s="866">
        <f>入力シート!AH129</f>
        <v>1</v>
      </c>
      <c r="RW2" s="866" t="str">
        <f>入力シート!AA131</f>
        <v>☑</v>
      </c>
      <c r="RX2" s="866" t="str">
        <f>入力シート!AA132</f>
        <v>□</v>
      </c>
      <c r="RY2" s="866" t="str">
        <f>入力シート!AA134</f>
        <v>□</v>
      </c>
      <c r="RZ2" s="866">
        <f>入力シート!AD135</f>
        <v>0</v>
      </c>
      <c r="SA2" s="866">
        <f>入力シート!AD136</f>
        <v>0</v>
      </c>
      <c r="SB2" s="866" t="str">
        <f>入力シート!AA138</f>
        <v>□</v>
      </c>
      <c r="SC2" s="866">
        <f>入力シート!AF138</f>
        <v>0</v>
      </c>
      <c r="SD2" s="866" t="str">
        <f>入力シート!AA139</f>
        <v>☑</v>
      </c>
      <c r="SE2" s="866">
        <f>入力シート!AB142</f>
        <v>0</v>
      </c>
      <c r="SF2" s="866">
        <f>入力シート!AH142</f>
        <v>1</v>
      </c>
      <c r="SG2" s="866" t="str">
        <f>入力シート!AA144</f>
        <v>☑</v>
      </c>
      <c r="SH2" s="866" t="str">
        <f>入力シート!AA145</f>
        <v>□</v>
      </c>
      <c r="SI2" s="866" t="str">
        <f>入力シート!AA147</f>
        <v>□</v>
      </c>
      <c r="SJ2" s="866" t="str">
        <f>入力シート!AB148</f>
        <v>□</v>
      </c>
      <c r="SK2" s="866" t="str">
        <f>入力シート!AB149</f>
        <v>□</v>
      </c>
      <c r="SL2" s="866" t="str">
        <f>入力シート!AA153</f>
        <v>□</v>
      </c>
      <c r="SM2" s="866" t="str">
        <f>入力シート!AA156</f>
        <v>☑</v>
      </c>
      <c r="SN2" s="862">
        <f>入力シート!AF156</f>
        <v>0</v>
      </c>
      <c r="SO2" s="866" t="str">
        <f>入力シート!AA157</f>
        <v>□</v>
      </c>
      <c r="SP2" s="866">
        <f>入力シート!AB160</f>
        <v>0</v>
      </c>
      <c r="SQ2" s="866">
        <f>入力シート!AH160</f>
        <v>1</v>
      </c>
      <c r="SR2" s="866" t="str">
        <f>入力シート!AA162</f>
        <v>☑</v>
      </c>
      <c r="SS2" s="866" t="str">
        <f>入力シート!AA163</f>
        <v>□</v>
      </c>
      <c r="ST2" s="866" t="str">
        <f>入力シート!AA165</f>
        <v>□</v>
      </c>
      <c r="SU2" s="866" t="str">
        <f>入力シート!AB167</f>
        <v>□</v>
      </c>
      <c r="SV2" s="866" t="str">
        <f>入力シート!AB168</f>
        <v>□</v>
      </c>
      <c r="SW2" s="866" t="str">
        <f>入力シート!AB169</f>
        <v>□</v>
      </c>
      <c r="SX2" s="866" t="str">
        <f>入力シート!AB170</f>
        <v>□</v>
      </c>
      <c r="SY2" s="866" t="str">
        <f>入力シート!AB171</f>
        <v>□</v>
      </c>
      <c r="SZ2" s="866">
        <f>入力シート!AE171</f>
        <v>0</v>
      </c>
      <c r="TA2" s="866" t="str">
        <f>入力シート!AA172</f>
        <v>□</v>
      </c>
      <c r="TB2" s="866" t="str">
        <f>入力シート!AB174</f>
        <v>□</v>
      </c>
      <c r="TC2" s="866" t="str">
        <f>入力シート!AB175</f>
        <v>□</v>
      </c>
      <c r="TD2" s="866" t="str">
        <f>入力シート!AB176</f>
        <v>□</v>
      </c>
      <c r="TE2" s="866">
        <f>入力シート!AE176</f>
        <v>0</v>
      </c>
      <c r="TF2" s="866" t="str">
        <f>入力シート!AA179</f>
        <v>☑</v>
      </c>
      <c r="TG2" s="866">
        <f>入力シート!AF179</f>
        <v>0</v>
      </c>
      <c r="TH2" s="866" t="str">
        <f>入力シート!AA180</f>
        <v>□</v>
      </c>
      <c r="TI2" s="866">
        <f>入力シート!AB183</f>
        <v>0</v>
      </c>
      <c r="TJ2" s="866">
        <f>入力シート!AH183</f>
        <v>1</v>
      </c>
      <c r="TK2" s="866" t="str">
        <f>入力シート!AA185</f>
        <v>☑</v>
      </c>
      <c r="TL2" s="866" t="str">
        <f>入力シート!AA186</f>
        <v>□</v>
      </c>
      <c r="TM2" s="866" t="str">
        <f>入力シート!AA188</f>
        <v>□</v>
      </c>
      <c r="TN2" s="866" t="str">
        <f>入力シート!AA189</f>
        <v>□</v>
      </c>
      <c r="TO2" s="866" t="str">
        <f>入力シート!AB191</f>
        <v>□</v>
      </c>
      <c r="TP2" s="866">
        <f>入力シート!AF191</f>
        <v>0</v>
      </c>
      <c r="TQ2" s="866" t="str">
        <f>入力シート!AB192</f>
        <v>□</v>
      </c>
      <c r="TR2" s="866" t="str">
        <f>入力シート!AB193</f>
        <v>□</v>
      </c>
      <c r="TS2" s="866">
        <f>入力シート!AE193</f>
        <v>0</v>
      </c>
      <c r="TT2" s="866" t="str">
        <f>入力シート!AA195</f>
        <v>☑</v>
      </c>
      <c r="TU2" s="866">
        <f>入力シート!AF195</f>
        <v>0</v>
      </c>
      <c r="TV2" s="866" t="str">
        <f>入力シート!AA196</f>
        <v>□</v>
      </c>
      <c r="TW2" s="866">
        <f>入力シート!AB199</f>
        <v>0</v>
      </c>
      <c r="TX2" s="866">
        <f>入力シート!AH199</f>
        <v>1</v>
      </c>
      <c r="TY2" s="866" t="str">
        <f>入力シート!AA201</f>
        <v>☑</v>
      </c>
      <c r="TZ2" s="866" t="str">
        <f>入力シート!AA202</f>
        <v>□</v>
      </c>
      <c r="UA2" s="866" t="str">
        <f>入力シート!AA204</f>
        <v>□</v>
      </c>
      <c r="UB2" s="866" t="str">
        <f>入力シート!AB206</f>
        <v>□</v>
      </c>
      <c r="UC2" s="866" t="str">
        <f>入力シート!AB207</f>
        <v>□</v>
      </c>
      <c r="UD2" s="866" t="str">
        <f>入力シート!AB208</f>
        <v>□</v>
      </c>
      <c r="UE2" s="866" t="str">
        <f>入力シート!AB209</f>
        <v>□</v>
      </c>
      <c r="UF2" s="866">
        <f>入力シート!AE209</f>
        <v>0</v>
      </c>
      <c r="UG2" s="866" t="str">
        <f>入力シート!AA211</f>
        <v>☑</v>
      </c>
      <c r="UH2" s="866" t="str">
        <f>入力シート!AA212</f>
        <v>□</v>
      </c>
      <c r="UI2" s="866" t="str">
        <f>入力シート!AA214</f>
        <v>☑</v>
      </c>
      <c r="UJ2" s="866">
        <f>入力シート!AF214</f>
        <v>0</v>
      </c>
      <c r="UK2" s="866" t="str">
        <f>入力シート!AA215</f>
        <v>□</v>
      </c>
      <c r="UL2" s="866">
        <f>入力シート!AB218</f>
        <v>0</v>
      </c>
      <c r="UM2" s="866">
        <f>入力シート!AH218</f>
        <v>1</v>
      </c>
      <c r="UN2" s="866" t="str">
        <f>入力シート!AA220</f>
        <v>☑</v>
      </c>
      <c r="UO2" s="866" t="str">
        <f>入力シート!AA221</f>
        <v>□</v>
      </c>
      <c r="UP2" s="866" t="str">
        <f>入力シート!AA223</f>
        <v>□</v>
      </c>
      <c r="UQ2" s="866" t="str">
        <f>入力シート!AA224</f>
        <v>□</v>
      </c>
      <c r="UR2" s="866" t="str">
        <f>入力シート!AB226</f>
        <v>☑</v>
      </c>
      <c r="US2" s="866" t="str">
        <f>入力シート!AB227</f>
        <v>☑</v>
      </c>
      <c r="UT2" s="866" t="str">
        <f>入力シート!AA229</f>
        <v>□</v>
      </c>
      <c r="UU2" s="866" t="str">
        <f>入力シート!AA231</f>
        <v>☑</v>
      </c>
      <c r="UV2" s="866" t="str">
        <f>入力シート!AA232</f>
        <v>□</v>
      </c>
      <c r="UW2" s="866" t="str">
        <f>入力シート!AA234</f>
        <v>☑</v>
      </c>
      <c r="UX2" s="866">
        <f>入力シート!AF234</f>
        <v>0</v>
      </c>
      <c r="UY2" s="866" t="str">
        <f>入力シート!AA235</f>
        <v>□</v>
      </c>
      <c r="UZ2" s="866">
        <f>入力シート!AB238</f>
        <v>0</v>
      </c>
      <c r="VA2" s="866">
        <f>入力シート!AH238</f>
        <v>1</v>
      </c>
      <c r="VB2" s="866">
        <f>入力シート!AH240</f>
        <v>54</v>
      </c>
      <c r="VM2" s="866">
        <f>入力シート!AI245</f>
        <v>0</v>
      </c>
      <c r="VN2" s="866">
        <f>入力シート!AI246</f>
        <v>0</v>
      </c>
      <c r="VO2" s="866">
        <f>入力シート!AI247</f>
        <v>0</v>
      </c>
      <c r="VP2" s="866">
        <f>入力シート!AH246</f>
        <v>0</v>
      </c>
      <c r="VQ2" s="866" t="str">
        <f>入力シート!AA248</f>
        <v>□</v>
      </c>
      <c r="VR2" s="866" t="str">
        <f>入力シート!AA249</f>
        <v>□</v>
      </c>
      <c r="VS2" s="866" t="str">
        <f>入力シート!AA251</f>
        <v>☑</v>
      </c>
      <c r="VT2" s="866" t="str">
        <f>入力シート!AB253</f>
        <v>□</v>
      </c>
      <c r="VU2" s="866" t="str">
        <f>入力シート!AB254</f>
        <v>□</v>
      </c>
      <c r="VV2" s="866" t="str">
        <f>入力シート!AB255</f>
        <v>□</v>
      </c>
      <c r="VW2" s="866" t="str">
        <f>入力シート!AB256</f>
        <v>□</v>
      </c>
      <c r="VX2" s="866" t="str">
        <f>入力シート!AB257</f>
        <v>□</v>
      </c>
      <c r="VY2" s="866">
        <f>入力シート!AE257</f>
        <v>0</v>
      </c>
      <c r="VZ2" s="866" t="str">
        <f>入力シート!AA259</f>
        <v>☑</v>
      </c>
      <c r="WA2" s="866" t="str">
        <f>入力シート!AA260</f>
        <v>□</v>
      </c>
      <c r="WB2" s="866" t="str">
        <f>入力シート!AA262</f>
        <v>☑</v>
      </c>
      <c r="WC2" s="862">
        <f>入力シート!AF262</f>
        <v>0</v>
      </c>
      <c r="WD2" s="866" t="str">
        <f>入力シート!AA263</f>
        <v>□</v>
      </c>
      <c r="WE2" s="866">
        <f>入力シート!AB266</f>
        <v>0</v>
      </c>
      <c r="WF2" s="866">
        <f>入力シート!AH266</f>
        <v>3</v>
      </c>
      <c r="WG2" s="866" t="str">
        <f>入力シート!AA268</f>
        <v>□</v>
      </c>
      <c r="WH2" s="866" t="str">
        <f>入力シート!AA269</f>
        <v>□</v>
      </c>
      <c r="WI2" s="866" t="str">
        <f>入力シート!AA271</f>
        <v>☑</v>
      </c>
      <c r="WJ2" s="866" t="str">
        <f>入力シート!AB273</f>
        <v>□</v>
      </c>
      <c r="WK2" s="866" t="str">
        <f>入力シート!AB274</f>
        <v>□</v>
      </c>
      <c r="WL2" s="866" t="str">
        <f>入力シート!AB274</f>
        <v>□</v>
      </c>
      <c r="WM2" s="866" t="str">
        <f>入力シート!AB276</f>
        <v>□</v>
      </c>
      <c r="WN2" s="866" t="str">
        <f>入力シート!AB277</f>
        <v>□</v>
      </c>
      <c r="WO2" s="866">
        <f>入力シート!AE277</f>
        <v>0</v>
      </c>
      <c r="WP2" s="866" t="str">
        <f>入力シート!AA279</f>
        <v>☑</v>
      </c>
      <c r="WQ2" s="866" t="str">
        <f>入力シート!AA280</f>
        <v>□</v>
      </c>
      <c r="WR2" s="866" t="str">
        <f>入力シート!AA282</f>
        <v>☑</v>
      </c>
      <c r="WS2" s="862">
        <f>入力シート!AF282</f>
        <v>0</v>
      </c>
      <c r="WT2" s="866" t="str">
        <f>入力シート!AA283</f>
        <v>□</v>
      </c>
      <c r="WU2" s="866">
        <f>入力シート!AB286</f>
        <v>0</v>
      </c>
      <c r="WV2" s="866">
        <f>入力シート!AH286</f>
        <v>3</v>
      </c>
      <c r="WW2" s="869" t="str">
        <f>入力シート!AA288</f>
        <v>☑</v>
      </c>
      <c r="WX2" s="866" t="str">
        <f>入力シート!AA289</f>
        <v>□</v>
      </c>
      <c r="WY2" s="866" t="str">
        <f>入力シート!AA291</f>
        <v>□</v>
      </c>
      <c r="WZ2" s="866" t="str">
        <f>入力シート!AB293</f>
        <v>□</v>
      </c>
      <c r="XA2" s="866" t="str">
        <f>入力シート!AB294</f>
        <v>□</v>
      </c>
      <c r="XB2" s="866" t="str">
        <f>入力シート!AB295</f>
        <v>□</v>
      </c>
      <c r="XC2" s="866">
        <f>入力シート!AE295</f>
        <v>0</v>
      </c>
      <c r="XD2" s="866" t="str">
        <f>入力シート!AA296</f>
        <v>□</v>
      </c>
      <c r="XE2" s="866" t="str">
        <f>入力シート!AB298</f>
        <v>□</v>
      </c>
      <c r="XF2" s="866" t="str">
        <f>入力シート!AB299</f>
        <v>□</v>
      </c>
      <c r="XG2" s="866" t="str">
        <f>入力シート!AB300</f>
        <v>□</v>
      </c>
      <c r="XH2" s="866">
        <f>入力シート!AE300</f>
        <v>0</v>
      </c>
      <c r="XI2" s="866" t="str">
        <f>入力シート!AA302</f>
        <v>☑</v>
      </c>
      <c r="XJ2" s="866" t="str">
        <f>入力シート!AA303</f>
        <v>□</v>
      </c>
      <c r="XK2" s="866" t="str">
        <f>入力シート!AA305</f>
        <v>☑</v>
      </c>
      <c r="XL2" s="869">
        <f>入力シート!AF305</f>
        <v>0</v>
      </c>
      <c r="XM2" s="869" t="str">
        <f>入力シート!AA306</f>
        <v>□</v>
      </c>
      <c r="XN2" s="866">
        <f>入力シート!AB309</f>
        <v>0</v>
      </c>
      <c r="XO2" s="866">
        <f>入力シート!AH309</f>
        <v>1</v>
      </c>
      <c r="XP2" s="866" t="str">
        <f>入力シート!AA311</f>
        <v>☑</v>
      </c>
      <c r="XQ2" s="866" t="str">
        <f>入力シート!AA312</f>
        <v>□</v>
      </c>
      <c r="XR2" s="866" t="str">
        <f>入力シート!AA314</f>
        <v>□</v>
      </c>
      <c r="XS2" s="866" t="str">
        <f>入力シート!AB316</f>
        <v>□</v>
      </c>
      <c r="XT2" s="866" t="str">
        <f>入力シート!AB317</f>
        <v>□</v>
      </c>
      <c r="XU2" s="866" t="str">
        <f>入力シート!AB318</f>
        <v>□</v>
      </c>
      <c r="XV2" s="866" t="str">
        <f>入力シート!AB319</f>
        <v>□</v>
      </c>
      <c r="XW2" s="866" t="str">
        <f>入力シート!AB320</f>
        <v>□</v>
      </c>
      <c r="XX2" s="866">
        <f>入力シート!AE320</f>
        <v>0</v>
      </c>
      <c r="XY2" s="866" t="str">
        <f>入力シート!AA322</f>
        <v>☑</v>
      </c>
      <c r="XZ2" s="866" t="str">
        <f>入力シート!AA323</f>
        <v>□</v>
      </c>
      <c r="YA2" s="866" t="str">
        <f>入力シート!AA325</f>
        <v>☑</v>
      </c>
      <c r="YB2" s="866">
        <f>入力シート!AF325</f>
        <v>0</v>
      </c>
      <c r="YC2" s="866" t="str">
        <f>入力シート!AA326</f>
        <v>□</v>
      </c>
      <c r="YD2" s="866">
        <f>入力シート!AB329</f>
        <v>0</v>
      </c>
      <c r="YE2" s="866">
        <f>入力シート!AH329</f>
        <v>1</v>
      </c>
      <c r="YF2" s="869" t="str">
        <f>入力シート!AA331</f>
        <v>☑</v>
      </c>
      <c r="YG2" s="866" t="str">
        <f>入力シート!AA332</f>
        <v>□</v>
      </c>
      <c r="YH2" s="866" t="str">
        <f>入力シート!AA334</f>
        <v>□</v>
      </c>
      <c r="YI2" s="866" t="str">
        <f>入力シート!AB336</f>
        <v>□</v>
      </c>
      <c r="YJ2" s="866" t="str">
        <f>入力シート!AB337</f>
        <v>□</v>
      </c>
      <c r="YK2" s="866" t="str">
        <f>入力シート!AB338</f>
        <v>□</v>
      </c>
      <c r="YL2" s="866" t="str">
        <f>入力シート!AB339</f>
        <v>□</v>
      </c>
      <c r="YM2" s="866" t="str">
        <f>入力シート!AB340</f>
        <v>□</v>
      </c>
      <c r="YN2" s="866" t="str">
        <f>入力シート!AB341</f>
        <v>□</v>
      </c>
      <c r="YO2" s="866">
        <f>入力シート!AE341</f>
        <v>0</v>
      </c>
      <c r="YP2" s="866" t="str">
        <f>入力シート!AA342</f>
        <v>□</v>
      </c>
      <c r="YQ2" s="866" t="str">
        <f>入力シート!AA344</f>
        <v>☑</v>
      </c>
      <c r="YR2" s="866" t="str">
        <f>入力シート!AA345</f>
        <v>□</v>
      </c>
      <c r="YS2" s="866" t="str">
        <f>入力シート!AA347</f>
        <v>☑</v>
      </c>
      <c r="YT2" s="862">
        <f>入力シート!AF347</f>
        <v>0</v>
      </c>
      <c r="YU2" s="866" t="str">
        <f>入力シート!AA348</f>
        <v>□</v>
      </c>
      <c r="YV2" s="866">
        <f>入力シート!AB351</f>
        <v>0</v>
      </c>
      <c r="YW2" s="869">
        <f>入力シート!AH351</f>
        <v>1</v>
      </c>
      <c r="YX2" s="869" t="str">
        <f>入力シート!AA353</f>
        <v>☑</v>
      </c>
      <c r="YY2" s="866" t="str">
        <f>入力シート!AA354</f>
        <v>□</v>
      </c>
      <c r="YZ2" s="866" t="str">
        <f>入力シート!AA356</f>
        <v>□</v>
      </c>
      <c r="ZA2" s="866" t="str">
        <f>入力シート!AB358</f>
        <v>□</v>
      </c>
      <c r="ZB2" s="866" t="str">
        <f>入力シート!AB359</f>
        <v>□</v>
      </c>
      <c r="ZC2" s="866" t="str">
        <f>入力シート!AB360</f>
        <v>□</v>
      </c>
      <c r="ZD2" s="866" t="str">
        <f>入力シート!AA361</f>
        <v>□</v>
      </c>
      <c r="ZE2" s="866" t="str">
        <f>入力シート!AB363</f>
        <v>□</v>
      </c>
      <c r="ZF2" s="866" t="str">
        <f>入力シート!AB364</f>
        <v>□</v>
      </c>
      <c r="ZG2" s="866" t="str">
        <f>入力シート!AB365</f>
        <v>□</v>
      </c>
      <c r="ZH2" s="866" t="str">
        <f>入力シート!AA366</f>
        <v>□</v>
      </c>
      <c r="ZI2" s="866" t="str">
        <f>入力シート!AB368</f>
        <v>□</v>
      </c>
      <c r="ZJ2" s="866" t="str">
        <f>入力シート!AB369</f>
        <v>□</v>
      </c>
      <c r="ZK2" s="866" t="str">
        <f>入力シート!AB370</f>
        <v>□</v>
      </c>
      <c r="ZL2" s="866">
        <f>入力シート!AE370</f>
        <v>0</v>
      </c>
      <c r="ZM2" s="866" t="str">
        <f>入力シート!AA372</f>
        <v>☑</v>
      </c>
      <c r="ZN2" s="866" t="str">
        <f>入力シート!AA373</f>
        <v>□</v>
      </c>
      <c r="ZO2" s="866" t="str">
        <f>入力シート!AA375</f>
        <v>☑</v>
      </c>
      <c r="ZP2" s="866">
        <f>入力シート!AF375</f>
        <v>0</v>
      </c>
      <c r="ZQ2" s="866" t="str">
        <f>入力シート!AA376</f>
        <v>□</v>
      </c>
      <c r="ZR2" s="866">
        <f>入力シート!AB379</f>
        <v>0</v>
      </c>
      <c r="ZS2" s="866">
        <f>入力シート!AH379</f>
        <v>1</v>
      </c>
      <c r="ZT2" s="866" t="str">
        <f>入力シート!AA381</f>
        <v>☑</v>
      </c>
      <c r="ZU2" s="866" t="str">
        <f>入力シート!AA382</f>
        <v>□</v>
      </c>
      <c r="ZV2" s="866" t="str">
        <f>入力シート!AA384</f>
        <v>□</v>
      </c>
      <c r="ZW2" s="866" t="str">
        <f>入力シート!AB386</f>
        <v>□</v>
      </c>
      <c r="ZX2" s="866" t="str">
        <f>入力シート!AB387</f>
        <v>□</v>
      </c>
      <c r="ZY2" s="866" t="str">
        <f>入力シート!AB388</f>
        <v>□</v>
      </c>
      <c r="ZZ2" s="866" t="str">
        <f>入力シート!AB389</f>
        <v>□</v>
      </c>
      <c r="AAA2" s="866">
        <f>入力シート!AE389</f>
        <v>0</v>
      </c>
      <c r="AAB2" s="866" t="str">
        <f>入力シート!AA391</f>
        <v>☑</v>
      </c>
      <c r="AAC2" s="866" t="str">
        <f>入力シート!AA392</f>
        <v>□</v>
      </c>
      <c r="AAD2" s="866" t="str">
        <f>入力シート!AA394</f>
        <v>☑</v>
      </c>
      <c r="AAE2" s="866">
        <f>入力シート!AF394</f>
        <v>0</v>
      </c>
      <c r="AAF2" s="866" t="str">
        <f>入力シート!AA395</f>
        <v>□</v>
      </c>
      <c r="AAG2" s="866">
        <f>入力シート!AB398</f>
        <v>0</v>
      </c>
      <c r="AAH2" s="866">
        <f>入力シート!AH398</f>
        <v>1</v>
      </c>
      <c r="AAI2" s="866" t="str">
        <f>入力シート!AA400</f>
        <v>☑</v>
      </c>
      <c r="AAJ2" s="866" t="str">
        <f>入力シート!AA401</f>
        <v>□</v>
      </c>
      <c r="AAK2" s="866" t="str">
        <f>入力シート!AA403</f>
        <v>□</v>
      </c>
      <c r="AAL2" s="866" t="str">
        <f>入力シート!AB405</f>
        <v>□</v>
      </c>
      <c r="AAM2" s="866" t="str">
        <f>入力シート!AB406</f>
        <v>□</v>
      </c>
      <c r="AAN2" s="866" t="str">
        <f>入力シート!AB407</f>
        <v>□</v>
      </c>
      <c r="AAO2" s="866" t="str">
        <f>入力シート!AB408</f>
        <v>□</v>
      </c>
      <c r="AAP2" s="866">
        <f>入力シート!AE408</f>
        <v>0</v>
      </c>
      <c r="AAQ2" s="866" t="str">
        <f>入力シート!AA410</f>
        <v>☑</v>
      </c>
      <c r="AAR2" s="866" t="str">
        <f>入力シート!AA411</f>
        <v>□</v>
      </c>
      <c r="AAS2" s="866" t="str">
        <f>入力シート!AA413</f>
        <v>☑</v>
      </c>
      <c r="AAT2" s="866">
        <f>入力シート!AF413</f>
        <v>0</v>
      </c>
      <c r="AAU2" s="866" t="str">
        <f>入力シート!AA414</f>
        <v>□</v>
      </c>
      <c r="AAV2" s="866">
        <f>入力シート!AB417</f>
        <v>0</v>
      </c>
      <c r="AAW2" s="866">
        <f>入力シート!AH417</f>
        <v>1</v>
      </c>
      <c r="AAX2" s="866" t="str">
        <f>入力シート!AA419</f>
        <v>☑</v>
      </c>
      <c r="AAY2" s="866" t="str">
        <f>入力シート!AA420</f>
        <v>□</v>
      </c>
      <c r="AAZ2" s="866" t="str">
        <f>入力シート!AA422</f>
        <v>□</v>
      </c>
      <c r="ABA2" s="866" t="str">
        <f>入力シート!AB424</f>
        <v>□</v>
      </c>
      <c r="ABB2" s="866" t="str">
        <f>入力シート!AB425</f>
        <v>□</v>
      </c>
      <c r="ABC2" s="866" t="str">
        <f>入力シート!AB426</f>
        <v>□</v>
      </c>
      <c r="ABD2" s="866" t="str">
        <f>入力シート!AB427</f>
        <v>□</v>
      </c>
      <c r="ABE2" s="866">
        <f>入力シート!AE427</f>
        <v>0</v>
      </c>
      <c r="ABF2" s="866" t="str">
        <f>入力シート!AA429</f>
        <v>☑</v>
      </c>
      <c r="ABG2" s="866" t="str">
        <f>入力シート!AA430</f>
        <v>□</v>
      </c>
      <c r="ABH2" s="866" t="str">
        <f>入力シート!AA432</f>
        <v>☑</v>
      </c>
      <c r="ABI2" s="866">
        <f>入力シート!AF432</f>
        <v>0</v>
      </c>
      <c r="ABJ2" s="866" t="str">
        <f>入力シート!AA433</f>
        <v>□</v>
      </c>
      <c r="ABK2" s="866">
        <f>入力シート!AB436</f>
        <v>0</v>
      </c>
      <c r="ABL2" s="866">
        <f>入力シート!AH436</f>
        <v>1</v>
      </c>
      <c r="ABM2" s="866" t="str">
        <f>入力シート!AA438</f>
        <v>☑</v>
      </c>
      <c r="ABN2" s="866" t="str">
        <f>入力シート!AA439</f>
        <v>□</v>
      </c>
      <c r="ABO2" s="866" t="str">
        <f>入力シート!AA441</f>
        <v>□</v>
      </c>
      <c r="ABP2" s="866" t="str">
        <f>入力シート!AB443</f>
        <v>□</v>
      </c>
      <c r="ABQ2" s="866" t="str">
        <f>入力シート!AB444</f>
        <v>□</v>
      </c>
      <c r="ABR2" s="866">
        <f>入力シート!AE444</f>
        <v>0</v>
      </c>
      <c r="ABS2" s="866" t="str">
        <f>入力シート!AA446</f>
        <v>☑</v>
      </c>
      <c r="ABT2" s="866" t="str">
        <f>入力シート!AA447</f>
        <v>□</v>
      </c>
      <c r="ABU2" s="866" t="str">
        <f>入力シート!AA449</f>
        <v>☑</v>
      </c>
      <c r="ABV2" s="866">
        <f>入力シート!AF449</f>
        <v>0</v>
      </c>
      <c r="ABW2" s="866" t="str">
        <f>入力シート!AA450</f>
        <v>□</v>
      </c>
      <c r="ABX2" s="866">
        <f>入力シート!AB453</f>
        <v>0</v>
      </c>
      <c r="ABY2" s="866">
        <f>入力シート!AH453</f>
        <v>1</v>
      </c>
      <c r="ABZ2" s="866" t="str">
        <f>入力シート!AA455</f>
        <v>☑</v>
      </c>
      <c r="ACA2" s="866" t="str">
        <f>入力シート!AA456</f>
        <v>□</v>
      </c>
      <c r="ACB2" s="866" t="str">
        <f>入力シート!AA458</f>
        <v>□</v>
      </c>
      <c r="ACC2" s="866" t="str">
        <f>入力シート!AB460</f>
        <v>□</v>
      </c>
      <c r="ACD2" s="866" t="str">
        <f>入力シート!AB461</f>
        <v>□</v>
      </c>
      <c r="ACE2" s="866" t="str">
        <f>入力シート!AB462</f>
        <v>□</v>
      </c>
      <c r="ACF2" s="866" t="str">
        <f>入力シート!AB463</f>
        <v>□</v>
      </c>
      <c r="ACG2" s="866">
        <f>入力シート!AE463</f>
        <v>0</v>
      </c>
      <c r="ACH2" s="866" t="str">
        <f>入力シート!AA465</f>
        <v>☑</v>
      </c>
      <c r="ACI2" s="866" t="str">
        <f>入力シート!AA466</f>
        <v>□</v>
      </c>
      <c r="ACJ2" s="866" t="str">
        <f>入力シート!AA468</f>
        <v>☑</v>
      </c>
      <c r="ACK2" s="866">
        <f>入力シート!AF468</f>
        <v>0</v>
      </c>
      <c r="ACL2" s="866" t="str">
        <f>入力シート!AA469</f>
        <v>□</v>
      </c>
      <c r="ACM2" s="866">
        <f>入力シート!AB472</f>
        <v>0</v>
      </c>
      <c r="ACN2" s="866">
        <f>入力シート!AH472</f>
        <v>1</v>
      </c>
      <c r="ACO2" s="866" t="str">
        <f>入力シート!AA474</f>
        <v>☑</v>
      </c>
      <c r="ACP2" s="866" t="str">
        <f>入力シート!AA475</f>
        <v>□</v>
      </c>
      <c r="ACQ2" s="866" t="str">
        <f>入力シート!AA477</f>
        <v>□</v>
      </c>
      <c r="ACR2" s="866" t="str">
        <f>入力シート!AB479</f>
        <v>□</v>
      </c>
      <c r="ACS2" s="866" t="str">
        <f>入力シート!AB480</f>
        <v>□</v>
      </c>
      <c r="ACT2" s="866">
        <f>入力シート!AE480</f>
        <v>0</v>
      </c>
      <c r="ACU2" s="866" t="str">
        <f>入力シート!AA482</f>
        <v>☑</v>
      </c>
      <c r="ACV2" s="866" t="str">
        <f>入力シート!AA483</f>
        <v>□</v>
      </c>
      <c r="ACW2" s="866" t="str">
        <f>入力シート!AA485</f>
        <v>☑</v>
      </c>
      <c r="ACX2" s="866">
        <f>入力シート!AF485</f>
        <v>0</v>
      </c>
      <c r="ACY2" s="866" t="str">
        <f>入力シート!AA486</f>
        <v>□</v>
      </c>
      <c r="ACZ2" s="866">
        <f>入力シート!AB489</f>
        <v>0</v>
      </c>
      <c r="ADA2" s="866">
        <f>入力シート!AH489</f>
        <v>1</v>
      </c>
      <c r="ADB2" s="866" t="str">
        <f>入力シート!AA491</f>
        <v>☑</v>
      </c>
      <c r="ADC2" s="866" t="str">
        <f>入力シート!AA492</f>
        <v>□</v>
      </c>
      <c r="ADD2" s="866" t="str">
        <f>入力シート!AA494</f>
        <v>□</v>
      </c>
      <c r="ADE2" s="866" t="str">
        <f>入力シート!AB496</f>
        <v>□</v>
      </c>
      <c r="ADF2" s="866" t="str">
        <f>入力シート!AB497</f>
        <v>□</v>
      </c>
      <c r="ADG2" s="866" t="str">
        <f>入力シート!AB498</f>
        <v>□</v>
      </c>
      <c r="ADH2" s="866" t="str">
        <f>入力シート!AB499</f>
        <v>□</v>
      </c>
      <c r="ADI2" s="866">
        <f>入力シート!AE499</f>
        <v>0</v>
      </c>
      <c r="ADJ2" s="866" t="str">
        <f>入力シート!AA501</f>
        <v>☑</v>
      </c>
      <c r="ADK2" s="866" t="str">
        <f>入力シート!AA502</f>
        <v>□</v>
      </c>
      <c r="ADL2" s="866" t="str">
        <f>入力シート!AA504</f>
        <v>☑</v>
      </c>
      <c r="ADM2" s="866">
        <f>入力シート!AF504</f>
        <v>0</v>
      </c>
      <c r="ADN2" s="866" t="str">
        <f>入力シート!AA505</f>
        <v>□</v>
      </c>
      <c r="ADO2" s="866">
        <f>入力シート!AB508</f>
        <v>0</v>
      </c>
      <c r="ADP2" s="866">
        <f>入力シート!AH508</f>
        <v>1</v>
      </c>
      <c r="ADQ2" s="866" t="str">
        <f>入力シート!AA510</f>
        <v>☑</v>
      </c>
      <c r="ADR2" s="866" t="str">
        <f>入力シート!AA511</f>
        <v>□</v>
      </c>
      <c r="ADS2" s="866" t="str">
        <f>入力シート!AA513</f>
        <v>□</v>
      </c>
      <c r="ADT2" s="866" t="str">
        <f>入力シート!AB515</f>
        <v>□</v>
      </c>
      <c r="ADU2" s="866" t="str">
        <f>入力シート!AB516</f>
        <v>□</v>
      </c>
      <c r="ADV2" s="866">
        <f>入力シート!AE516</f>
        <v>0</v>
      </c>
      <c r="ADW2" s="866" t="str">
        <f>入力シート!AA518</f>
        <v>☑</v>
      </c>
      <c r="ADX2" s="866" t="str">
        <f>入力シート!AA519</f>
        <v>□</v>
      </c>
      <c r="ADY2" s="866" t="str">
        <f>入力シート!AA521</f>
        <v>☑</v>
      </c>
      <c r="ADZ2" s="866">
        <f>入力シート!AF521</f>
        <v>0</v>
      </c>
      <c r="AEA2" s="866" t="str">
        <f>入力シート!AA522</f>
        <v>□</v>
      </c>
      <c r="AEB2" s="866">
        <f>入力シート!AB525</f>
        <v>0</v>
      </c>
      <c r="AEC2" s="866">
        <f>入力シート!AH525</f>
        <v>1</v>
      </c>
      <c r="AED2" s="866">
        <f>入力シート!AH527</f>
        <v>0</v>
      </c>
      <c r="AEE2" s="869">
        <f>入力シート!AH529</f>
        <v>54</v>
      </c>
      <c r="AEF2" s="866" t="str">
        <f>入力シート!AK23</f>
        <v>□</v>
      </c>
      <c r="AEG2" s="866">
        <f>入力シート!AM26</f>
        <v>0</v>
      </c>
      <c r="AEH2" s="868">
        <f>入力シート!AO28</f>
        <v>0</v>
      </c>
      <c r="AEI2" s="868">
        <f>入力シート!AO30</f>
        <v>0</v>
      </c>
      <c r="AEJ2" s="868">
        <f>入力シート!AO32</f>
        <v>0</v>
      </c>
      <c r="AEK2" s="866" t="str">
        <f>入力シート!AO34</f>
        <v/>
      </c>
      <c r="AEL2" s="868">
        <f>入力シート!AP28</f>
        <v>0</v>
      </c>
      <c r="AEM2" s="868">
        <f>入力シート!AP30</f>
        <v>0</v>
      </c>
      <c r="AEN2" s="868">
        <f>入力シート!AP32</f>
        <v>0</v>
      </c>
      <c r="AEO2" s="866" t="str">
        <f>入力シート!AP34</f>
        <v/>
      </c>
      <c r="AEP2" s="866">
        <f>入力シート!AL37</f>
        <v>0</v>
      </c>
      <c r="AEQ2" s="866">
        <f>入力シート!AR37</f>
        <v>20</v>
      </c>
      <c r="AER2" s="866" t="str">
        <f>入力シート!AK39</f>
        <v>□</v>
      </c>
      <c r="AES2" s="866">
        <f>入力シート!AM42</f>
        <v>0</v>
      </c>
      <c r="AET2" s="868">
        <f>入力シート!AN44</f>
        <v>0</v>
      </c>
      <c r="AEU2" s="868">
        <f>入力シート!AN46</f>
        <v>0</v>
      </c>
      <c r="AEV2" s="866" t="e">
        <f>入力シート!AN48</f>
        <v>#DIV/0!</v>
      </c>
      <c r="AEW2" s="866">
        <f>入力シート!AL51</f>
        <v>0</v>
      </c>
      <c r="AEX2" s="866">
        <f>入力シート!AR51</f>
        <v>20</v>
      </c>
      <c r="AEY2" s="866" t="str">
        <f>入力シート!AK53</f>
        <v>□</v>
      </c>
      <c r="AEZ2" s="866" t="str">
        <f>入力シート!AN53</f>
        <v>☑</v>
      </c>
      <c r="AFA2" s="866" t="str">
        <f>入力シート!AK54</f>
        <v>□</v>
      </c>
      <c r="AFB2" s="866" t="str">
        <f>入力シート!AK56</f>
        <v>□</v>
      </c>
      <c r="AFC2" s="866" t="str">
        <f>入力シート!AK57</f>
        <v>□</v>
      </c>
      <c r="AFD2" s="866" t="str">
        <f>入力シート!AL59</f>
        <v>□</v>
      </c>
      <c r="AFE2" s="866" t="str">
        <f>入力シート!AL60</f>
        <v>□</v>
      </c>
      <c r="AFF2" s="866" t="str">
        <f>入力シート!AL61</f>
        <v>□</v>
      </c>
      <c r="AFG2" s="866" t="str">
        <f>入力シート!AL62</f>
        <v>□</v>
      </c>
      <c r="AFH2" s="866" t="str">
        <f>入力シート!AL63</f>
        <v>□</v>
      </c>
      <c r="AFI2" s="866">
        <f>入力シート!AE63</f>
        <v>0</v>
      </c>
      <c r="AFJ2" s="866" t="str">
        <f>入力シート!AK65</f>
        <v>☑</v>
      </c>
      <c r="AFK2" s="866" t="str">
        <f>入力シート!AK66</f>
        <v>□</v>
      </c>
      <c r="AFL2" s="866" t="str">
        <f>入力シート!AA68</f>
        <v>☑</v>
      </c>
      <c r="AFM2" s="862">
        <f>入力シート!AF68</f>
        <v>0</v>
      </c>
      <c r="AFN2" s="866" t="str">
        <f>入力シート!AA69</f>
        <v>□</v>
      </c>
      <c r="AFO2" s="866">
        <f>入力シート!AM72</f>
        <v>0</v>
      </c>
      <c r="AFP2" s="866">
        <f>入力シート!AR72</f>
        <v>1</v>
      </c>
      <c r="AFQ2" s="866" t="str">
        <f>入力シート!AK74</f>
        <v>□</v>
      </c>
      <c r="AFR2" s="866" t="str">
        <f>入力シート!AN74</f>
        <v>☑</v>
      </c>
      <c r="AFS2" s="866" t="str">
        <f>入力シート!AK75</f>
        <v>□</v>
      </c>
      <c r="AFT2" s="866" t="str">
        <f>入力シート!AK75</f>
        <v>□</v>
      </c>
      <c r="AFU2" s="866" t="str">
        <f>入力シート!AK77</f>
        <v>□</v>
      </c>
      <c r="AFV2" s="866" t="str">
        <f>入力シート!AL79</f>
        <v>□</v>
      </c>
      <c r="AFW2" s="866" t="str">
        <f>入力シート!AL80</f>
        <v>□</v>
      </c>
      <c r="AFX2" s="866" t="str">
        <f>入力シート!AL81</f>
        <v>□</v>
      </c>
      <c r="AFY2" s="866" t="str">
        <f>入力シート!AK82</f>
        <v>□</v>
      </c>
      <c r="AFZ2" s="866" t="str">
        <f>入力シート!AL84</f>
        <v>□</v>
      </c>
      <c r="AGA2" s="866" t="str">
        <f>入力シート!AL85</f>
        <v>□</v>
      </c>
      <c r="AGB2" s="866" t="str">
        <f>入力シート!AL86</f>
        <v>□</v>
      </c>
      <c r="AGC2" s="866" t="str">
        <f>入力シート!AL87</f>
        <v>□</v>
      </c>
      <c r="AGD2" s="866" t="str">
        <f>入力シート!AL88</f>
        <v>□</v>
      </c>
      <c r="AGE2" s="866">
        <f>入力シート!AO88</f>
        <v>0</v>
      </c>
      <c r="AGF2" s="866" t="str">
        <f>入力シート!AK90</f>
        <v>☑</v>
      </c>
      <c r="AGG2" s="866" t="str">
        <f>入力シート!AK91</f>
        <v>□</v>
      </c>
      <c r="AGH2" s="866" t="str">
        <f>入力シート!AK93</f>
        <v>☑</v>
      </c>
      <c r="AGI2" s="862">
        <f>入力シート!AP93</f>
        <v>0</v>
      </c>
      <c r="AGJ2" s="866" t="str">
        <f>入力シート!AK94</f>
        <v>□</v>
      </c>
      <c r="AGK2" s="866">
        <f>入力シート!AL97</f>
        <v>0</v>
      </c>
      <c r="AGL2" s="866">
        <f>入力シート!AR97</f>
        <v>1</v>
      </c>
      <c r="AGM2" s="866" t="str">
        <f>入力シート!AK99</f>
        <v>□</v>
      </c>
      <c r="AGN2" s="866">
        <f>入力シート!AM102</f>
        <v>0</v>
      </c>
      <c r="AGO2" s="868">
        <f>入力シート!AN104</f>
        <v>0</v>
      </c>
      <c r="AGP2" s="868">
        <f>入力シート!AN106</f>
        <v>0</v>
      </c>
      <c r="AGQ2" s="866" t="e">
        <f>入力シート!AN108</f>
        <v>#DIV/0!</v>
      </c>
      <c r="AGR2" s="866">
        <f>入力シート!AL114</f>
        <v>0</v>
      </c>
      <c r="AGS2" s="866">
        <f>入力シート!AR114</f>
        <v>5</v>
      </c>
      <c r="AGT2" s="866" t="str">
        <f>入力シート!AK116</f>
        <v>□</v>
      </c>
      <c r="AGU2" s="866" t="str">
        <f>入力シート!AN116</f>
        <v>☑</v>
      </c>
      <c r="AGV2" s="866" t="str">
        <f>入力シート!AK117</f>
        <v>□</v>
      </c>
      <c r="AGW2" s="866" t="str">
        <f>入力シート!AK119</f>
        <v>□</v>
      </c>
      <c r="AGX2" s="866" t="str">
        <f>入力シート!AL121</f>
        <v>□</v>
      </c>
      <c r="AGY2" s="866" t="str">
        <f>入力シート!AL122</f>
        <v>□</v>
      </c>
      <c r="AGZ2" s="866" t="str">
        <f>入力シート!AL123</f>
        <v>□</v>
      </c>
      <c r="AHA2" s="866">
        <f>入力シート!AO123</f>
        <v>0</v>
      </c>
      <c r="AHB2" s="866" t="str">
        <f>入力シート!AK125</f>
        <v>☑</v>
      </c>
      <c r="AHC2" s="862">
        <f>入力シート!KZ125</f>
        <v>0</v>
      </c>
      <c r="AHD2" s="866" t="str">
        <f>入力シート!AK126</f>
        <v>□</v>
      </c>
      <c r="AHE2" s="866">
        <f>入力シート!AK127</f>
        <v>0</v>
      </c>
      <c r="AHF2" s="866">
        <f>入力シート!AL129</f>
        <v>0</v>
      </c>
      <c r="AHG2" s="866">
        <f>入力シート!AR129</f>
        <v>1</v>
      </c>
      <c r="AHH2" s="866" t="str">
        <f>入力シート!AK131</f>
        <v>□</v>
      </c>
      <c r="AHI2" s="866" t="str">
        <f>入力シート!AN131</f>
        <v>☑</v>
      </c>
      <c r="AHJ2" s="866" t="str">
        <f>入力シート!AK132</f>
        <v>□</v>
      </c>
      <c r="AHK2" s="866" t="str">
        <f>入力シート!AK134</f>
        <v>□</v>
      </c>
      <c r="AHL2" s="866">
        <f>入力シート!AN135</f>
        <v>0</v>
      </c>
      <c r="AHM2" s="866">
        <f>入力シート!AN136</f>
        <v>0</v>
      </c>
      <c r="AHN2" s="866" t="str">
        <f>入力シート!AK138</f>
        <v>☑</v>
      </c>
      <c r="AHO2" s="862">
        <f>入力シート!AP138</f>
        <v>0</v>
      </c>
      <c r="AHP2" s="866" t="str">
        <f>入力シート!AK139</f>
        <v>□</v>
      </c>
      <c r="AHQ2" s="866">
        <f>入力シート!AL142</f>
        <v>0</v>
      </c>
      <c r="AHR2" s="866">
        <f>入力シート!AR142</f>
        <v>1</v>
      </c>
      <c r="AHS2" s="866" t="str">
        <f>入力シート!AK144</f>
        <v>□</v>
      </c>
      <c r="AHT2" s="866" t="str">
        <f>入力シート!AN144</f>
        <v>☑</v>
      </c>
      <c r="AHU2" s="866" t="str">
        <f>入力シート!AK145</f>
        <v>□</v>
      </c>
      <c r="AHV2" s="866" t="str">
        <f>入力シート!AK147</f>
        <v>□</v>
      </c>
      <c r="AHW2" s="866" t="str">
        <f>入力シート!AL148</f>
        <v>□</v>
      </c>
      <c r="AHX2" s="866" t="str">
        <f>入力シート!AL149</f>
        <v>□</v>
      </c>
      <c r="AHY2" s="866" t="str">
        <f>入力シート!AK153</f>
        <v>□</v>
      </c>
      <c r="AHZ2" s="866">
        <f>入力シート!AK154</f>
        <v>0</v>
      </c>
      <c r="AIA2" s="866" t="str">
        <f>入力シート!AK156</f>
        <v>☑</v>
      </c>
      <c r="AIB2" s="862">
        <f>入力シート!KZ156</f>
        <v>0</v>
      </c>
      <c r="AIC2" s="866" t="str">
        <f>入力シート!AK157</f>
        <v>□</v>
      </c>
      <c r="AID2" s="866">
        <f>入力シート!AK158</f>
        <v>0</v>
      </c>
      <c r="AIE2" s="866">
        <f>入力シート!AL160</f>
        <v>0</v>
      </c>
      <c r="AIF2" s="866">
        <f>入力シート!AR160</f>
        <v>1</v>
      </c>
      <c r="AIG2" s="866" t="str">
        <f>入力シート!AK162</f>
        <v>□</v>
      </c>
      <c r="AIH2" s="866" t="str">
        <f>入力シート!AN162</f>
        <v>☑</v>
      </c>
      <c r="AII2" s="866" t="str">
        <f>入力シート!AK163</f>
        <v>□</v>
      </c>
      <c r="AIJ2" s="866" t="str">
        <f>入力シート!AK165</f>
        <v>□</v>
      </c>
      <c r="AIK2" s="866" t="str">
        <f>入力シート!AL167</f>
        <v>□</v>
      </c>
      <c r="AIL2" s="866" t="str">
        <f>入力シート!AL168</f>
        <v>□</v>
      </c>
      <c r="AIM2" s="866" t="str">
        <f>入力シート!AL169</f>
        <v>□</v>
      </c>
      <c r="AIN2" s="866" t="str">
        <f>入力シート!AL170</f>
        <v>□</v>
      </c>
      <c r="AIO2" s="866" t="str">
        <f>入力シート!AL171</f>
        <v>□</v>
      </c>
      <c r="AIP2" s="866">
        <f>入力シート!AO171</f>
        <v>0</v>
      </c>
      <c r="AIQ2" s="866" t="str">
        <f>入力シート!AK172</f>
        <v>□</v>
      </c>
      <c r="AIR2" s="866" t="str">
        <f>入力シート!AL174</f>
        <v>□</v>
      </c>
      <c r="AIS2" s="866" t="str">
        <f>入力シート!AL175</f>
        <v>□</v>
      </c>
      <c r="AIT2" s="866" t="str">
        <f>入力シート!AL176</f>
        <v>□</v>
      </c>
      <c r="AIU2" s="866">
        <f>入力シート!AO176</f>
        <v>0</v>
      </c>
      <c r="AIV2" s="866" t="str">
        <f>入力シート!AK179</f>
        <v>☑</v>
      </c>
      <c r="AIW2" s="862">
        <f>入力シート!AP179</f>
        <v>0</v>
      </c>
      <c r="AIX2" s="866" t="str">
        <f>入力シート!AK180</f>
        <v>□</v>
      </c>
      <c r="AIY2" s="866">
        <f>入力シート!AK181</f>
        <v>0</v>
      </c>
      <c r="AIZ2" s="866">
        <f>入力シート!AL183</f>
        <v>0</v>
      </c>
      <c r="AJA2" s="866">
        <f>入力シート!AR183</f>
        <v>1</v>
      </c>
      <c r="AJB2" s="866" t="str">
        <f>入力シート!AK185</f>
        <v>□</v>
      </c>
      <c r="AJC2" s="866" t="str">
        <f>入力シート!AN185</f>
        <v>☑</v>
      </c>
      <c r="AJD2" s="866" t="str">
        <f>入力シート!AK186</f>
        <v>□</v>
      </c>
      <c r="AJE2" s="866" t="str">
        <f>入力シート!AK188</f>
        <v>□</v>
      </c>
      <c r="AJF2" s="866" t="str">
        <f>入力シート!AK189</f>
        <v>□</v>
      </c>
      <c r="AJG2" s="866" t="str">
        <f>入力シート!AL191</f>
        <v>□</v>
      </c>
      <c r="AJH2" s="866">
        <f>入力シート!AP191</f>
        <v>0</v>
      </c>
      <c r="AJI2" s="866" t="str">
        <f>入力シート!AL192</f>
        <v>□</v>
      </c>
      <c r="AJJ2" s="866" t="str">
        <f>入力シート!AL193</f>
        <v>□</v>
      </c>
      <c r="AJK2" s="866">
        <f>入力シート!AO193</f>
        <v>0</v>
      </c>
      <c r="AJL2" s="866" t="str">
        <f>入力シート!AK195</f>
        <v>☑</v>
      </c>
      <c r="AJM2" s="862">
        <f>入力シート!AP195</f>
        <v>0</v>
      </c>
      <c r="AJN2" s="866" t="str">
        <f>入力シート!AK196</f>
        <v>□</v>
      </c>
      <c r="AJO2" s="866">
        <f>入力シート!AL199</f>
        <v>0</v>
      </c>
      <c r="AJP2" s="866">
        <f>入力シート!AR199</f>
        <v>1</v>
      </c>
      <c r="AJQ2" s="866" t="str">
        <f>入力シート!AK201</f>
        <v>□</v>
      </c>
      <c r="AJR2" s="866" t="str">
        <f>入力シート!AN201</f>
        <v>☑</v>
      </c>
      <c r="AJS2" s="866" t="str">
        <f>入力シート!AK204</f>
        <v>□</v>
      </c>
      <c r="AJT2" s="866" t="str">
        <f>入力シート!AK204</f>
        <v>□</v>
      </c>
      <c r="AJU2" s="866" t="str">
        <f>入力シート!AL206</f>
        <v>□</v>
      </c>
      <c r="AJV2" s="866" t="str">
        <f>入力シート!AL207</f>
        <v>□</v>
      </c>
      <c r="AJW2" s="866" t="str">
        <f>入力シート!AL208</f>
        <v>□</v>
      </c>
      <c r="AJX2" s="866" t="str">
        <f>入力シート!AL209</f>
        <v>□</v>
      </c>
      <c r="AJY2" s="866">
        <f>入力シート!AO209</f>
        <v>0</v>
      </c>
      <c r="AJZ2" s="866">
        <f>入力シート!AO257</f>
        <v>0</v>
      </c>
      <c r="AKA2" s="866" t="str">
        <f>入力シート!AK211</f>
        <v>☑</v>
      </c>
      <c r="AKB2" s="866" t="str">
        <f>入力シート!AK212</f>
        <v>□</v>
      </c>
      <c r="AKC2" s="866" t="str">
        <f>入力シート!AK214</f>
        <v>☑</v>
      </c>
      <c r="AKD2" s="862">
        <f>入力シート!AP214</f>
        <v>0</v>
      </c>
      <c r="AKE2" s="866" t="str">
        <f>入力シート!AK215</f>
        <v>□</v>
      </c>
      <c r="AKF2" s="866">
        <f>入力シート!AL218</f>
        <v>0</v>
      </c>
      <c r="AKG2" s="866">
        <f>入力シート!AR218</f>
        <v>1</v>
      </c>
      <c r="AKH2" s="866" t="str">
        <f>入力シート!AK220</f>
        <v>□</v>
      </c>
      <c r="AKI2" s="866" t="str">
        <f>入力シート!AN220</f>
        <v>☑</v>
      </c>
      <c r="AKJ2" s="866" t="str">
        <f>入力シート!AK221</f>
        <v>□</v>
      </c>
      <c r="AKK2" s="866" t="str">
        <f>入力シート!AK223</f>
        <v>☑</v>
      </c>
      <c r="AKL2" s="866" t="str">
        <f>入力シート!AK224</f>
        <v>□</v>
      </c>
      <c r="AKM2" s="866" t="str">
        <f>入力シート!AL226</f>
        <v>☑</v>
      </c>
      <c r="AKN2" s="866" t="str">
        <f>入力シート!AL227</f>
        <v>☑</v>
      </c>
      <c r="AKO2" s="866" t="str">
        <f>入力シート!AK229</f>
        <v>□</v>
      </c>
      <c r="AKP2" s="866" t="str">
        <f>入力シート!AK231</f>
        <v>☑</v>
      </c>
      <c r="AKQ2" s="866" t="str">
        <f>入力シート!AK232</f>
        <v>□</v>
      </c>
      <c r="AKR2" s="866" t="str">
        <f>入力シート!AK234</f>
        <v>☑</v>
      </c>
      <c r="AKS2" s="866">
        <f>入力シート!AP234</f>
        <v>0</v>
      </c>
      <c r="AKT2" s="866" t="str">
        <f>入力シート!AK235</f>
        <v>□</v>
      </c>
      <c r="AKU2" s="866">
        <f>入力シート!AL238</f>
        <v>0</v>
      </c>
      <c r="AKV2" s="866">
        <f>入力シート!AR238</f>
        <v>1</v>
      </c>
      <c r="AKW2" s="866" t="str">
        <f>入力シート!AK248</f>
        <v>□</v>
      </c>
      <c r="AKX2" s="866" t="str">
        <f>入力シート!AN248</f>
        <v>☑</v>
      </c>
      <c r="AKY2" s="866" t="str">
        <f>入力シート!AK249</f>
        <v>□</v>
      </c>
      <c r="AKZ2" s="866" t="str">
        <f>入力シート!AK251</f>
        <v>□</v>
      </c>
      <c r="ALA2" s="866" t="str">
        <f>入力シート!AL253</f>
        <v>□</v>
      </c>
      <c r="ALB2" s="866" t="str">
        <f>入力シート!AL254</f>
        <v>□</v>
      </c>
      <c r="ALC2" s="866" t="str">
        <f>入力シート!AL255</f>
        <v>□</v>
      </c>
      <c r="ALD2" s="866" t="str">
        <f>入力シート!AL256</f>
        <v>□</v>
      </c>
      <c r="ALE2" s="866" t="str">
        <f>入力シート!AL257</f>
        <v>□</v>
      </c>
      <c r="ALF2" s="866">
        <f>入力シート!AO257</f>
        <v>0</v>
      </c>
      <c r="ALG2" s="866" t="str">
        <f>入力シート!AK259</f>
        <v>☑</v>
      </c>
      <c r="ALH2" s="866" t="str">
        <f>入力シート!AK260</f>
        <v>□</v>
      </c>
      <c r="ALI2" s="866" t="str">
        <f>入力シート!AK262</f>
        <v>☑</v>
      </c>
      <c r="ALJ2" s="862">
        <f>入力シート!AP262</f>
        <v>0</v>
      </c>
      <c r="ALK2" s="866" t="str">
        <f>入力シート!AK263</f>
        <v>□</v>
      </c>
      <c r="ALL2" s="866">
        <f>入力シート!AL266</f>
        <v>0</v>
      </c>
      <c r="ALM2" s="866">
        <f>入力シート!AR266</f>
        <v>3</v>
      </c>
      <c r="ALN2" s="866" t="str">
        <f>入力シート!AK268</f>
        <v>□</v>
      </c>
      <c r="ALO2" s="866" t="str">
        <f>入力シート!AN268</f>
        <v>☑</v>
      </c>
      <c r="ALP2" s="866" t="str">
        <f>入力シート!AK269</f>
        <v>□</v>
      </c>
      <c r="ALQ2" s="866" t="str">
        <f>入力シート!AK271</f>
        <v>☑</v>
      </c>
      <c r="ALR2" s="866" t="str">
        <f>入力シート!AL273</f>
        <v>□</v>
      </c>
      <c r="ALS2" s="866" t="str">
        <f>入力シート!AL274</f>
        <v>□</v>
      </c>
      <c r="ALT2" s="866" t="str">
        <f>入力シート!AL275</f>
        <v>□</v>
      </c>
      <c r="ALU2" s="866" t="str">
        <f>入力シート!AL276</f>
        <v>□</v>
      </c>
      <c r="ALV2" s="866" t="str">
        <f>入力シート!AL277</f>
        <v>□</v>
      </c>
      <c r="ALW2" s="866">
        <f>入力シート!AO277</f>
        <v>0</v>
      </c>
      <c r="ALX2" s="866" t="str">
        <f>入力シート!AK279</f>
        <v>□</v>
      </c>
      <c r="ALY2" s="866" t="str">
        <f>入力シート!AK280</f>
        <v>☑</v>
      </c>
      <c r="ALZ2" s="866" t="str">
        <f>入力シート!AK282</f>
        <v>☑</v>
      </c>
      <c r="AMA2" s="862">
        <f>入力シート!AP282</f>
        <v>0</v>
      </c>
      <c r="AMB2" s="866" t="str">
        <f>入力シート!AK283</f>
        <v>□</v>
      </c>
      <c r="AMC2" s="866">
        <f>入力シート!AL286</f>
        <v>0</v>
      </c>
      <c r="AMD2" s="866">
        <f>入力シート!AR286</f>
        <v>3</v>
      </c>
      <c r="AME2" s="866" t="str">
        <f>入力シート!AK288</f>
        <v>□</v>
      </c>
      <c r="AMF2" s="866" t="str">
        <f>入力シート!AN288</f>
        <v>☑</v>
      </c>
      <c r="AMG2" s="866" t="str">
        <f>入力シート!AK289</f>
        <v>□</v>
      </c>
      <c r="AMH2" s="866" t="str">
        <f>入力シート!AK291</f>
        <v>□</v>
      </c>
      <c r="AMI2" s="866" t="str">
        <f>入力シート!AL293</f>
        <v>□</v>
      </c>
      <c r="AMJ2" s="866" t="str">
        <f>入力シート!AL294</f>
        <v>□</v>
      </c>
      <c r="AMK2" s="866" t="str">
        <f>入力シート!AL295</f>
        <v>□</v>
      </c>
      <c r="AML2" s="866">
        <f>入力シート!AO295</f>
        <v>0</v>
      </c>
      <c r="AMM2" s="866" t="str">
        <f>入力シート!AK296</f>
        <v>□</v>
      </c>
      <c r="AMN2" s="866" t="str">
        <f>入力シート!AL298</f>
        <v>□</v>
      </c>
      <c r="AMO2" s="866" t="str">
        <f>入力シート!AL299</f>
        <v>□</v>
      </c>
      <c r="AMP2" s="866" t="str">
        <f>入力シート!AL300</f>
        <v>□</v>
      </c>
      <c r="AMQ2" s="866">
        <f>入力シート!AO300</f>
        <v>0</v>
      </c>
      <c r="AMR2" s="866" t="str">
        <f>入力シート!AK302</f>
        <v>☑</v>
      </c>
      <c r="AMS2" s="866" t="str">
        <f>入力シート!AK303</f>
        <v>□</v>
      </c>
      <c r="AMT2" s="866" t="str">
        <f>入力シート!AK305</f>
        <v>☑</v>
      </c>
      <c r="AMU2" s="866">
        <f>入力シート!AP305</f>
        <v>0</v>
      </c>
      <c r="AMV2" s="866" t="str">
        <f>入力シート!AK306</f>
        <v>□</v>
      </c>
      <c r="AMW2" s="866">
        <f>入力シート!AL309</f>
        <v>0</v>
      </c>
      <c r="AMX2" s="869">
        <f>入力シート!AR309</f>
        <v>1</v>
      </c>
      <c r="AMY2" s="866" t="str">
        <f>入力シート!AK311</f>
        <v>□</v>
      </c>
      <c r="AMZ2" s="866" t="str">
        <f>入力シート!AN311</f>
        <v>☑</v>
      </c>
      <c r="ANA2" s="866" t="str">
        <f>入力シート!AK312</f>
        <v>□</v>
      </c>
      <c r="ANB2" s="866" t="str">
        <f>入力シート!AK314</f>
        <v>□</v>
      </c>
      <c r="ANC2" s="866" t="str">
        <f>入力シート!AL316</f>
        <v>□</v>
      </c>
      <c r="AND2" s="866" t="str">
        <f>入力シート!AL317</f>
        <v>□</v>
      </c>
      <c r="ANE2" s="866" t="str">
        <f>入力シート!AL318</f>
        <v>□</v>
      </c>
      <c r="ANF2" s="866" t="str">
        <f>入力シート!AL319</f>
        <v>□</v>
      </c>
      <c r="ANG2" s="866" t="str">
        <f>入力シート!AL320</f>
        <v>□</v>
      </c>
      <c r="ANH2" s="866">
        <f>入力シート!AO320</f>
        <v>0</v>
      </c>
      <c r="ANI2" s="866" t="str">
        <f>入力シート!AK322</f>
        <v>☑</v>
      </c>
      <c r="ANJ2" s="862" t="str">
        <f>入力シート!AK323</f>
        <v>□</v>
      </c>
      <c r="ANK2" s="862" t="str">
        <f>入力シート!AK325</f>
        <v>☑</v>
      </c>
      <c r="ANL2" s="862">
        <f>入力シート!AP325</f>
        <v>0</v>
      </c>
      <c r="ANM2" s="866" t="str">
        <f>入力シート!AK326</f>
        <v>□</v>
      </c>
      <c r="ANN2" s="866">
        <f>入力シート!AL329</f>
        <v>0</v>
      </c>
      <c r="ANO2" s="866">
        <f>入力シート!AR329</f>
        <v>1</v>
      </c>
      <c r="ANP2" s="866" t="str">
        <f>入力シート!AK331</f>
        <v>□</v>
      </c>
      <c r="ANQ2" s="866" t="str">
        <f>入力シート!AN331</f>
        <v>☑</v>
      </c>
      <c r="ANR2" s="866" t="str">
        <f>入力シート!AK332</f>
        <v>□</v>
      </c>
      <c r="ANS2" s="866" t="str">
        <f>入力シート!AK334</f>
        <v>□</v>
      </c>
      <c r="ANT2" s="866" t="str">
        <f>入力シート!AL336</f>
        <v>□</v>
      </c>
      <c r="ANU2" s="866" t="str">
        <f>入力シート!AL337</f>
        <v>□</v>
      </c>
      <c r="ANV2" s="866" t="str">
        <f>入力シート!AL338</f>
        <v>□</v>
      </c>
      <c r="ANW2" s="866" t="str">
        <f>入力シート!AL339</f>
        <v>□</v>
      </c>
      <c r="ANX2" s="866" t="str">
        <f>入力シート!AL340</f>
        <v>□</v>
      </c>
      <c r="ANY2" s="866" t="str">
        <f>入力シート!AL341</f>
        <v>□</v>
      </c>
      <c r="ANZ2" s="866">
        <f>入力シート!AO341</f>
        <v>0</v>
      </c>
      <c r="AOA2" s="866" t="str">
        <f>入力シート!AK342</f>
        <v>□</v>
      </c>
      <c r="AOB2" s="866" t="str">
        <f>入力シート!AK344</f>
        <v>☑</v>
      </c>
      <c r="AOC2" s="866" t="str">
        <f>入力シート!AK345</f>
        <v>□</v>
      </c>
      <c r="AOD2" s="866" t="str">
        <f>入力シート!AK347</f>
        <v>☑</v>
      </c>
      <c r="AOE2" s="862">
        <f>入力シート!AP347</f>
        <v>0</v>
      </c>
      <c r="AOF2" s="866" t="str">
        <f>入力シート!AK348</f>
        <v>□</v>
      </c>
      <c r="AOG2" s="866">
        <f>入力シート!AL351</f>
        <v>0</v>
      </c>
      <c r="AOH2" s="866">
        <f>入力シート!AR351</f>
        <v>1</v>
      </c>
      <c r="AOI2" s="866" t="str">
        <f>入力シート!AK353</f>
        <v>□</v>
      </c>
      <c r="AOJ2" s="866" t="str">
        <f>入力シート!AN353</f>
        <v>☑</v>
      </c>
      <c r="AOK2" s="866" t="str">
        <f>入力シート!AK354</f>
        <v>□</v>
      </c>
      <c r="AOL2" s="866" t="str">
        <f>入力シート!AK356</f>
        <v>□</v>
      </c>
      <c r="AOM2" s="866" t="str">
        <f>入力シート!AL358</f>
        <v>□</v>
      </c>
      <c r="AON2" s="866" t="str">
        <f>入力シート!AL359</f>
        <v>□</v>
      </c>
      <c r="AOO2" s="866" t="str">
        <f>入力シート!AL360</f>
        <v>□</v>
      </c>
      <c r="AOP2" s="866" t="str">
        <f>入力シート!AK361</f>
        <v>□</v>
      </c>
      <c r="AOQ2" s="866" t="str">
        <f>入力シート!AL363</f>
        <v>□</v>
      </c>
      <c r="AOR2" s="866" t="str">
        <f>入力シート!AL364</f>
        <v>□</v>
      </c>
      <c r="AOS2" s="866" t="str">
        <f>入力シート!AL365</f>
        <v>□</v>
      </c>
      <c r="AOT2" s="866" t="str">
        <f>入力シート!AK366</f>
        <v>□</v>
      </c>
      <c r="AOU2" s="866" t="str">
        <f>入力シート!AL368</f>
        <v>□</v>
      </c>
      <c r="AOV2" s="866" t="str">
        <f>入力シート!AL369</f>
        <v>□</v>
      </c>
      <c r="AOW2" s="866" t="str">
        <f>入力シート!AL370</f>
        <v>□</v>
      </c>
      <c r="AOX2" s="866">
        <f>入力シート!AO370</f>
        <v>0</v>
      </c>
      <c r="AOY2" s="866" t="str">
        <f>入力シート!AK372</f>
        <v>☑</v>
      </c>
      <c r="AOZ2" s="866" t="str">
        <f>入力シート!AK373</f>
        <v>□</v>
      </c>
      <c r="APA2" s="866" t="str">
        <f>入力シート!AK375</f>
        <v>☑</v>
      </c>
      <c r="APB2" s="862">
        <f>入力シート!AP375</f>
        <v>0</v>
      </c>
      <c r="APC2" s="866" t="str">
        <f>入力シート!AK376</f>
        <v>□</v>
      </c>
      <c r="APD2" s="866">
        <f>入力シート!AL379</f>
        <v>0</v>
      </c>
      <c r="APE2" s="866">
        <f>入力シート!AR379</f>
        <v>1</v>
      </c>
      <c r="APF2" s="866" t="str">
        <f>入力シート!AK381</f>
        <v>□</v>
      </c>
      <c r="APG2" s="866" t="str">
        <f>入力シート!AN381</f>
        <v>☑</v>
      </c>
      <c r="APH2" s="866" t="str">
        <f>入力シート!AK382</f>
        <v>□</v>
      </c>
      <c r="API2" s="866" t="str">
        <f>入力シート!AK384</f>
        <v>☑</v>
      </c>
      <c r="APJ2" s="866" t="str">
        <f>入力シート!AL386</f>
        <v>□</v>
      </c>
      <c r="APK2" s="866" t="str">
        <f>入力シート!AL387</f>
        <v>□</v>
      </c>
      <c r="APL2" s="866" t="str">
        <f>入力シート!AL388</f>
        <v>□</v>
      </c>
      <c r="APM2" s="866" t="str">
        <f>入力シート!AL389</f>
        <v>□</v>
      </c>
      <c r="APN2" s="866">
        <f>入力シート!AO389</f>
        <v>0</v>
      </c>
      <c r="APO2" s="866" t="str">
        <f>入力シート!AK391</f>
        <v>☑</v>
      </c>
      <c r="APP2" s="866" t="str">
        <f>入力シート!AK392</f>
        <v>□</v>
      </c>
      <c r="APQ2" s="866" t="str">
        <f>入力シート!AK394</f>
        <v>☑</v>
      </c>
      <c r="APR2" s="866">
        <f>入力シート!AP394</f>
        <v>0</v>
      </c>
      <c r="APS2" s="866" t="str">
        <f>入力シート!AK395</f>
        <v>□</v>
      </c>
      <c r="APT2" s="866">
        <f>入力シート!AL398</f>
        <v>0</v>
      </c>
      <c r="APU2" s="866">
        <f>入力シート!AR398</f>
        <v>1</v>
      </c>
      <c r="APV2" s="866" t="str">
        <f>入力シート!AK400</f>
        <v>□</v>
      </c>
      <c r="APW2" s="866" t="str">
        <f>入力シート!AN400</f>
        <v>☑</v>
      </c>
      <c r="APX2" s="866" t="str">
        <f>入力シート!AK401</f>
        <v>□</v>
      </c>
      <c r="APY2" s="866" t="str">
        <f>入力シート!AK403</f>
        <v>□</v>
      </c>
      <c r="APZ2" s="866" t="str">
        <f>入力シート!AL405</f>
        <v>□</v>
      </c>
      <c r="AQA2" s="866" t="str">
        <f>入力シート!AL406</f>
        <v>□</v>
      </c>
      <c r="AQB2" s="866" t="str">
        <f>入力シート!AL407</f>
        <v>□</v>
      </c>
      <c r="AQC2" s="866" t="str">
        <f>入力シート!AL408</f>
        <v>□</v>
      </c>
      <c r="AQD2" s="866">
        <f>入力シート!AO408</f>
        <v>0</v>
      </c>
      <c r="AQE2" s="866" t="str">
        <f>入力シート!AK410</f>
        <v>☑</v>
      </c>
      <c r="AQF2" s="866" t="str">
        <f>入力シート!AK411</f>
        <v>□</v>
      </c>
      <c r="AQG2" s="866" t="str">
        <f>入力シート!AK413</f>
        <v>☑</v>
      </c>
      <c r="AQH2" s="866">
        <f>入力シート!AP413</f>
        <v>0</v>
      </c>
      <c r="AQI2" s="866" t="str">
        <f>入力シート!AK414</f>
        <v>□</v>
      </c>
      <c r="AQJ2" s="866">
        <f>入力シート!AL417</f>
        <v>0</v>
      </c>
      <c r="AQK2" s="866">
        <f>入力シート!AR417</f>
        <v>1</v>
      </c>
      <c r="AQL2" s="866" t="str">
        <f>入力シート!AK419</f>
        <v>□</v>
      </c>
      <c r="AQM2" s="866" t="str">
        <f>入力シート!AN419</f>
        <v>☑</v>
      </c>
      <c r="AQN2" s="866" t="str">
        <f>入力シート!AK420</f>
        <v>□</v>
      </c>
      <c r="AQO2" s="866" t="str">
        <f>入力シート!AK422</f>
        <v>□</v>
      </c>
      <c r="AQP2" s="866" t="str">
        <f>入力シート!AL424</f>
        <v>□</v>
      </c>
      <c r="AQQ2" s="866" t="str">
        <f>入力シート!AL425</f>
        <v>□</v>
      </c>
      <c r="AQR2" s="866" t="str">
        <f>入力シート!AL426</f>
        <v>□</v>
      </c>
      <c r="AQS2" s="866" t="str">
        <f>入力シート!AL427</f>
        <v>□</v>
      </c>
      <c r="AQT2" s="866">
        <f>入力シート!AO427</f>
        <v>0</v>
      </c>
      <c r="AQU2" s="866" t="str">
        <f>入力シート!AK429</f>
        <v>☑</v>
      </c>
      <c r="AQV2" s="866" t="str">
        <f>入力シート!AK430</f>
        <v>□</v>
      </c>
      <c r="AQW2" s="866" t="str">
        <f>入力シート!AK432</f>
        <v>☑</v>
      </c>
      <c r="AQX2" s="866">
        <f>入力シート!AP432</f>
        <v>0</v>
      </c>
      <c r="AQY2" s="866" t="str">
        <f>入力シート!AK433</f>
        <v>□</v>
      </c>
      <c r="AQZ2" s="866">
        <f>入力シート!AL436</f>
        <v>0</v>
      </c>
      <c r="ARA2" s="866">
        <f>入力シート!AR436</f>
        <v>1</v>
      </c>
      <c r="ARB2" s="866" t="str">
        <f>入力シート!AK438</f>
        <v>□</v>
      </c>
      <c r="ARC2" s="866" t="str">
        <f>入力シート!AN438</f>
        <v>☑</v>
      </c>
      <c r="ARD2" s="866" t="str">
        <f>入力シート!AK439</f>
        <v>□</v>
      </c>
      <c r="ARE2" s="866" t="str">
        <f>入力シート!AK441</f>
        <v>□</v>
      </c>
      <c r="ARF2" s="866" t="str">
        <f>入力シート!AL443</f>
        <v>□</v>
      </c>
      <c r="ARG2" s="866" t="str">
        <f>入力シート!AL444</f>
        <v>□</v>
      </c>
      <c r="ARH2" s="866">
        <f>入力シート!AO444</f>
        <v>0</v>
      </c>
      <c r="ARI2" s="866" t="str">
        <f>入力シート!AK446</f>
        <v>☑</v>
      </c>
      <c r="ARJ2" s="866" t="str">
        <f>入力シート!AK447</f>
        <v>□</v>
      </c>
      <c r="ARK2" s="866" t="str">
        <f>入力シート!AK449</f>
        <v>☑</v>
      </c>
      <c r="ARL2" s="866">
        <f>入力シート!AP449</f>
        <v>0</v>
      </c>
      <c r="ARM2" s="866" t="str">
        <f>入力シート!AK450</f>
        <v>□</v>
      </c>
      <c r="ARN2" s="866">
        <f>入力シート!AL453</f>
        <v>0</v>
      </c>
      <c r="ARO2" s="866">
        <f>入力シート!AR453</f>
        <v>1</v>
      </c>
      <c r="ARP2" s="866" t="str">
        <f>入力シート!AK455</f>
        <v>□</v>
      </c>
      <c r="ARQ2" s="866" t="str">
        <f>入力シート!AN455</f>
        <v>☑</v>
      </c>
      <c r="ARR2" s="866" t="str">
        <f>入力シート!AK456</f>
        <v>□</v>
      </c>
      <c r="ARS2" s="866" t="str">
        <f>入力シート!AK458</f>
        <v>□</v>
      </c>
      <c r="ART2" s="866" t="str">
        <f>入力シート!AL460</f>
        <v>□</v>
      </c>
      <c r="ARU2" s="866" t="str">
        <f>入力シート!AL461</f>
        <v>□</v>
      </c>
      <c r="ARV2" s="866" t="str">
        <f>入力シート!AL462</f>
        <v>□</v>
      </c>
      <c r="ARW2" s="866" t="str">
        <f>入力シート!AL463</f>
        <v>□</v>
      </c>
      <c r="ARX2" s="866">
        <f>入力シート!AO463</f>
        <v>0</v>
      </c>
      <c r="ARY2" s="866" t="str">
        <f>入力シート!AK465</f>
        <v>☑</v>
      </c>
      <c r="ARZ2" s="866" t="str">
        <f>入力シート!AK466</f>
        <v>□</v>
      </c>
      <c r="ASA2" s="866" t="str">
        <f>入力シート!AK468</f>
        <v>☑</v>
      </c>
      <c r="ASB2" s="866">
        <f>入力シート!AP468</f>
        <v>0</v>
      </c>
      <c r="ASC2" s="866" t="str">
        <f>入力シート!AK469</f>
        <v>□</v>
      </c>
      <c r="ASD2" s="866">
        <f>入力シート!AL472</f>
        <v>0</v>
      </c>
      <c r="ASE2" s="866">
        <f>入力シート!AR472</f>
        <v>1</v>
      </c>
      <c r="ASF2" s="866" t="str">
        <f>入力シート!AK474</f>
        <v>□</v>
      </c>
      <c r="ASG2" s="866" t="str">
        <f>入力シート!AN474</f>
        <v>☑</v>
      </c>
      <c r="ASH2" s="866" t="str">
        <f>入力シート!AK475</f>
        <v>□</v>
      </c>
      <c r="ASI2" s="866" t="str">
        <f>入力シート!AK477</f>
        <v>□</v>
      </c>
      <c r="ASJ2" s="866" t="str">
        <f>入力シート!AL479</f>
        <v>□</v>
      </c>
      <c r="ASK2" s="866" t="str">
        <f>入力シート!AL480</f>
        <v>□</v>
      </c>
      <c r="ASL2" s="866">
        <f>入力シート!AO480</f>
        <v>0</v>
      </c>
      <c r="ASM2" s="866" t="str">
        <f>入力シート!AK482</f>
        <v>☑</v>
      </c>
      <c r="ASN2" s="866" t="str">
        <f>入力シート!AK483</f>
        <v>□</v>
      </c>
      <c r="ASO2" s="866" t="str">
        <f>入力シート!AK485</f>
        <v>☑</v>
      </c>
      <c r="ASP2" s="866">
        <f>入力シート!AP485</f>
        <v>0</v>
      </c>
      <c r="ASQ2" s="866" t="str">
        <f>入力シート!AK486</f>
        <v>□</v>
      </c>
      <c r="ASR2" s="866">
        <f>入力シート!AL489</f>
        <v>0</v>
      </c>
      <c r="ASS2" s="866">
        <f>入力シート!AR489</f>
        <v>1</v>
      </c>
      <c r="AST2" s="866" t="str">
        <f>入力シート!AK491</f>
        <v>□</v>
      </c>
      <c r="ASU2" s="866" t="str">
        <f>入力シート!AN491</f>
        <v>☑</v>
      </c>
      <c r="ASV2" s="866" t="str">
        <f>入力シート!AK492</f>
        <v>□</v>
      </c>
      <c r="ASW2" s="866" t="str">
        <f>入力シート!AK494</f>
        <v>□</v>
      </c>
      <c r="ASX2" s="866" t="str">
        <f>入力シート!AL496</f>
        <v>□</v>
      </c>
      <c r="ASY2" s="866" t="str">
        <f>入力シート!AL497</f>
        <v>□</v>
      </c>
      <c r="ASZ2" s="866" t="str">
        <f>入力シート!AL498</f>
        <v>□</v>
      </c>
      <c r="ATA2" s="866" t="str">
        <f>入力シート!AL499</f>
        <v>□</v>
      </c>
      <c r="ATB2" s="866">
        <f>入力シート!AO499</f>
        <v>0</v>
      </c>
      <c r="ATC2" s="866" t="str">
        <f>入力シート!AK501</f>
        <v>☑</v>
      </c>
      <c r="ATD2" s="866" t="str">
        <f>入力シート!AK502</f>
        <v>□</v>
      </c>
      <c r="ATE2" s="866" t="str">
        <f>入力シート!AK504</f>
        <v>☑</v>
      </c>
      <c r="ATF2" s="866">
        <f>入力シート!AP504</f>
        <v>0</v>
      </c>
      <c r="ATG2" s="866" t="str">
        <f>入力シート!AK505</f>
        <v>□</v>
      </c>
      <c r="ATH2" s="866">
        <f>入力シート!AL508</f>
        <v>0</v>
      </c>
      <c r="ATI2" s="866">
        <f>入力シート!AR508</f>
        <v>1</v>
      </c>
      <c r="ATJ2" s="866" t="str">
        <f>入力シート!AK510</f>
        <v>□</v>
      </c>
      <c r="ATK2" s="866" t="str">
        <f>入力シート!AN510</f>
        <v>☑</v>
      </c>
      <c r="ATL2" s="866" t="str">
        <f>入力シート!AK511</f>
        <v>□</v>
      </c>
      <c r="ATM2" s="866" t="str">
        <f>入力シート!AK513</f>
        <v>□</v>
      </c>
      <c r="ATN2" s="866" t="str">
        <f>入力シート!AL515</f>
        <v>□</v>
      </c>
      <c r="ATO2" s="866" t="str">
        <f>入力シート!AL516</f>
        <v>□</v>
      </c>
      <c r="ATP2" s="866">
        <f>入力シート!AO516</f>
        <v>0</v>
      </c>
      <c r="ATQ2" s="866" t="str">
        <f>入力シート!AK518</f>
        <v>☑</v>
      </c>
      <c r="ATR2" s="866" t="str">
        <f>入力シート!AK519</f>
        <v>□</v>
      </c>
      <c r="ATS2" s="866" t="str">
        <f>入力シート!AK521</f>
        <v>☑</v>
      </c>
      <c r="ATT2" s="866">
        <f>入力シート!AP521</f>
        <v>0</v>
      </c>
      <c r="ATU2" s="866" t="str">
        <f>入力シート!AK522</f>
        <v>□</v>
      </c>
      <c r="ATV2" s="866">
        <f>入力シート!AL525</f>
        <v>0</v>
      </c>
      <c r="ATW2" s="866">
        <f>入力シート!AR525</f>
        <v>1</v>
      </c>
      <c r="ATX2" s="866">
        <f>入力シート!AR527</f>
        <v>0</v>
      </c>
      <c r="ATY2" s="866">
        <f>入力シート!AR529</f>
        <v>54</v>
      </c>
      <c r="ATZ2" s="866">
        <f>入力シート!AW25</f>
        <v>0</v>
      </c>
      <c r="AUA2" s="866">
        <f>入力シート!AW29</f>
        <v>0</v>
      </c>
      <c r="AUB2" s="866">
        <f>入力シート!AW41</f>
        <v>0</v>
      </c>
      <c r="AUC2" s="866">
        <f>入力シート!AW46</f>
        <v>0</v>
      </c>
      <c r="AUD2" s="866">
        <f>入力シート!AW55</f>
        <v>0</v>
      </c>
      <c r="AUE2" s="866">
        <f>入力シート!AW60</f>
        <v>0</v>
      </c>
      <c r="AUF2" s="866">
        <f>入力シート!AW76</f>
        <v>0</v>
      </c>
      <c r="AUG2" s="866">
        <f>入力シート!AW82</f>
        <v>0</v>
      </c>
      <c r="AUH2" s="866">
        <f>入力シート!AW101</f>
        <v>0</v>
      </c>
      <c r="AUI2" s="866">
        <f>入力シート!AW106</f>
        <v>0</v>
      </c>
      <c r="AUJ2" s="866" t="str">
        <f>入力シート!AW118</f>
        <v>-</v>
      </c>
      <c r="AUK2" s="866">
        <f>入力シート!AW124</f>
        <v>0</v>
      </c>
      <c r="AUL2" s="866">
        <f>入力シート!AW133</f>
        <v>0</v>
      </c>
      <c r="AUM2" s="866">
        <f>入力シート!AW137</f>
        <v>0</v>
      </c>
      <c r="AUN2" s="866">
        <f>入力シート!AW146</f>
        <v>0</v>
      </c>
      <c r="AUO2" s="866">
        <f>入力シート!AW153</f>
        <v>0</v>
      </c>
      <c r="AUP2" s="866">
        <f>入力シート!AW164</f>
        <v>0</v>
      </c>
      <c r="AUQ2" s="866">
        <f>入力シート!AW170</f>
        <v>0</v>
      </c>
      <c r="AUR2" s="866">
        <f>入力シート!AW187</f>
        <v>0</v>
      </c>
      <c r="AUS2" s="866">
        <f>入力シート!AW193</f>
        <v>0</v>
      </c>
      <c r="AUT2" s="866">
        <f>入力シート!AW203</f>
        <v>0</v>
      </c>
      <c r="AUU2" s="866">
        <f>入力シート!AW209</f>
        <v>0</v>
      </c>
      <c r="AUV2" s="866" t="str">
        <f>入力シート!AW222</f>
        <v>未実施の事業所（支店・営業所等）有、または一部従業員のみの取組のため</v>
      </c>
      <c r="AUW2" s="866">
        <f>入力シート!AW228</f>
        <v>0</v>
      </c>
      <c r="AUX2" s="866">
        <f>入力シート!AW250</f>
        <v>0</v>
      </c>
      <c r="AUY2" s="866">
        <f>入力シート!AW256</f>
        <v>0</v>
      </c>
      <c r="AUZ2" s="866">
        <f>入力シート!AW270</f>
        <v>0</v>
      </c>
      <c r="AVA2" s="866">
        <f>入力シート!AW276</f>
        <v>0</v>
      </c>
      <c r="AVB2" s="866">
        <f>入力シート!AW290</f>
        <v>0</v>
      </c>
      <c r="AVC2" s="866">
        <f>入力シート!AW296</f>
        <v>0</v>
      </c>
      <c r="AVD2" s="866">
        <f>入力シート!AW313</f>
        <v>0</v>
      </c>
      <c r="AVE2" s="866">
        <f>入力シート!AW319</f>
        <v>0</v>
      </c>
      <c r="AVF2" s="866">
        <f>入力シート!AW333</f>
        <v>0</v>
      </c>
      <c r="AVG2" s="866">
        <f>入力シート!AW339</f>
        <v>0</v>
      </c>
      <c r="AVH2" s="866">
        <f>入力シート!AW355</f>
        <v>0</v>
      </c>
      <c r="AVI2" s="866">
        <f>入力シート!AW361</f>
        <v>0</v>
      </c>
      <c r="AVJ2" s="866">
        <f>入力シート!AW383</f>
        <v>0</v>
      </c>
      <c r="AVK2" s="866">
        <f>入力シート!AW389</f>
        <v>0</v>
      </c>
      <c r="AVL2" s="866">
        <f>入力シート!AW402</f>
        <v>0</v>
      </c>
      <c r="AVM2" s="866">
        <f>入力シート!AW408</f>
        <v>0</v>
      </c>
      <c r="AVN2" s="866">
        <f>入力シート!AW421</f>
        <v>0</v>
      </c>
      <c r="AVO2" s="866">
        <f>入力シート!AW427</f>
        <v>0</v>
      </c>
      <c r="AVP2" s="866">
        <f>入力シート!AW440</f>
        <v>0</v>
      </c>
      <c r="AVQ2" s="866">
        <f>入力シート!AW445</f>
        <v>0</v>
      </c>
      <c r="AVR2" s="866">
        <f>入力シート!AW457</f>
        <v>0</v>
      </c>
      <c r="AVS2" s="866">
        <f>入力シート!AW463</f>
        <v>0</v>
      </c>
      <c r="AVT2" s="866">
        <f>入力シート!AW476</f>
        <v>0</v>
      </c>
      <c r="AVU2" s="866">
        <f>入力シート!AW480</f>
        <v>0</v>
      </c>
      <c r="AVV2" s="866">
        <f>入力シート!AW493</f>
        <v>0</v>
      </c>
      <c r="AVW2" s="866">
        <f>入力シート!AW499</f>
        <v>0</v>
      </c>
      <c r="AVX2" s="866">
        <f>入力シート!AW512</f>
        <v>0</v>
      </c>
      <c r="AVY2" s="866">
        <f>入力シート!AW517</f>
        <v>0</v>
      </c>
    </row>
    <row r="3" spans="1:1273" ht="21.95" customHeight="1" x14ac:dyDescent="0.35">
      <c r="A3" s="9"/>
      <c r="B3" s="9"/>
      <c r="C3" s="9"/>
      <c r="D3" s="9"/>
      <c r="E3" s="9"/>
      <c r="F3" s="9"/>
      <c r="G3" s="9"/>
      <c r="I3" s="12"/>
      <c r="J3" s="11"/>
      <c r="K3" s="12"/>
      <c r="L3" s="12"/>
      <c r="M3" s="12"/>
      <c r="N3" s="13"/>
      <c r="O3" s="15"/>
      <c r="P3" s="15"/>
      <c r="Q3" s="15"/>
      <c r="R3" s="15"/>
      <c r="X3" s="16"/>
      <c r="Y3" s="16"/>
      <c r="Z3" s="14"/>
      <c r="AA3" s="14"/>
      <c r="AB3" s="14"/>
      <c r="AJ3" s="14"/>
      <c r="AK3" s="14"/>
      <c r="AL3" s="14"/>
      <c r="AM3" s="14"/>
      <c r="AN3" s="14"/>
      <c r="AO3" s="14"/>
      <c r="AP3" s="14"/>
      <c r="AR3" s="10" t="s">
        <v>560</v>
      </c>
      <c r="AY3" s="10" t="s">
        <v>561</v>
      </c>
      <c r="BE3" s="10" t="s">
        <v>562</v>
      </c>
      <c r="BU3" s="10" t="s">
        <v>563</v>
      </c>
      <c r="CO3" s="10" t="s">
        <v>564</v>
      </c>
      <c r="CV3" s="10" t="s">
        <v>565</v>
      </c>
      <c r="DG3" s="10" t="s">
        <v>566</v>
      </c>
      <c r="DP3" s="10" t="s">
        <v>567</v>
      </c>
      <c r="EC3" s="10" t="s">
        <v>568</v>
      </c>
      <c r="EU3" s="10" t="s">
        <v>569</v>
      </c>
      <c r="FH3" s="10" t="s">
        <v>570</v>
      </c>
      <c r="FV3" s="10" t="s">
        <v>571</v>
      </c>
      <c r="HB3" s="10" t="s">
        <v>572</v>
      </c>
      <c r="HQ3" s="10" t="s">
        <v>573</v>
      </c>
      <c r="IF3" s="10" t="s">
        <v>574</v>
      </c>
      <c r="IX3" s="10" t="s">
        <v>575</v>
      </c>
      <c r="JM3" s="10" t="s">
        <v>576</v>
      </c>
      <c r="KD3" s="10" t="s">
        <v>577</v>
      </c>
      <c r="KY3" s="10" t="s">
        <v>900</v>
      </c>
      <c r="LM3" s="10" t="s">
        <v>903</v>
      </c>
      <c r="MA3" s="10" t="s">
        <v>907</v>
      </c>
      <c r="MO3" s="10" t="s">
        <v>909</v>
      </c>
      <c r="NA3" s="10" t="s">
        <v>912</v>
      </c>
      <c r="NO3" s="10" t="s">
        <v>914</v>
      </c>
      <c r="OA3" s="10" t="s">
        <v>916</v>
      </c>
      <c r="OO3" s="10" t="s">
        <v>918</v>
      </c>
      <c r="PC3" s="10" t="s">
        <v>560</v>
      </c>
      <c r="PK3" s="10" t="s">
        <v>561</v>
      </c>
      <c r="PR3" s="10" t="s">
        <v>562</v>
      </c>
      <c r="QI3" s="10" t="s">
        <v>563</v>
      </c>
      <c r="RC3" s="10" t="s">
        <v>564</v>
      </c>
      <c r="RJ3" s="10" t="s">
        <v>565</v>
      </c>
      <c r="RW3" s="10" t="s">
        <v>566</v>
      </c>
      <c r="SG3" s="10" t="s">
        <v>567</v>
      </c>
      <c r="SR3" s="10" t="s">
        <v>568</v>
      </c>
      <c r="TK3" s="10" t="s">
        <v>569</v>
      </c>
      <c r="TY3" s="10" t="s">
        <v>570</v>
      </c>
      <c r="UN3" s="10" t="s">
        <v>571</v>
      </c>
      <c r="VQ3" s="10" t="s">
        <v>572</v>
      </c>
      <c r="WG3" s="10" t="s">
        <v>573</v>
      </c>
      <c r="WW3" s="10" t="s">
        <v>574</v>
      </c>
      <c r="XP3" s="10" t="s">
        <v>575</v>
      </c>
      <c r="YF3" s="10" t="s">
        <v>576</v>
      </c>
      <c r="YX3" s="10" t="s">
        <v>577</v>
      </c>
      <c r="ZT3" s="10" t="s">
        <v>900</v>
      </c>
      <c r="AAI3" s="10" t="s">
        <v>903</v>
      </c>
      <c r="AAX3" s="10" t="s">
        <v>907</v>
      </c>
      <c r="ABM3" s="10" t="s">
        <v>909</v>
      </c>
      <c r="ABZ3" s="10" t="s">
        <v>912</v>
      </c>
      <c r="ACO3" s="10" t="s">
        <v>914</v>
      </c>
      <c r="ADB3" s="10" t="s">
        <v>916</v>
      </c>
      <c r="ADQ3" s="10" t="s">
        <v>918</v>
      </c>
      <c r="AEF3" s="10" t="s">
        <v>927</v>
      </c>
      <c r="AER3" s="10" t="s">
        <v>561</v>
      </c>
      <c r="AEY3" s="10" t="s">
        <v>562</v>
      </c>
      <c r="AFQ3" s="10" t="s">
        <v>563</v>
      </c>
      <c r="AGM3" s="10" t="s">
        <v>564</v>
      </c>
      <c r="AGT3" s="10" t="s">
        <v>565</v>
      </c>
      <c r="AHG3" s="10" t="s">
        <v>566</v>
      </c>
      <c r="AHS3" s="10" t="s">
        <v>567</v>
      </c>
      <c r="AIG3" s="10" t="s">
        <v>568</v>
      </c>
      <c r="AJB3" s="10" t="s">
        <v>585</v>
      </c>
      <c r="AJQ3" s="10" t="s">
        <v>570</v>
      </c>
      <c r="AKH3" s="10" t="s">
        <v>571</v>
      </c>
      <c r="AKW3" s="10" t="s">
        <v>572</v>
      </c>
      <c r="ALN3" s="10" t="s">
        <v>573</v>
      </c>
      <c r="AME3" s="10" t="s">
        <v>574</v>
      </c>
      <c r="AMY3" s="10" t="s">
        <v>575</v>
      </c>
      <c r="ANP3" s="10" t="s">
        <v>576</v>
      </c>
      <c r="AOI3" s="10" t="s">
        <v>577</v>
      </c>
      <c r="APF3" s="10" t="s">
        <v>900</v>
      </c>
      <c r="APV3" s="10" t="s">
        <v>903</v>
      </c>
      <c r="AQL3" s="10" t="s">
        <v>907</v>
      </c>
      <c r="ARB3" s="10" t="s">
        <v>909</v>
      </c>
      <c r="ARP3" s="10" t="s">
        <v>912</v>
      </c>
      <c r="ASF3" s="10" t="s">
        <v>914</v>
      </c>
      <c r="AST3" s="10" t="s">
        <v>916</v>
      </c>
      <c r="ATJ3" s="10" t="s">
        <v>918</v>
      </c>
      <c r="ATZ3" s="10" t="s">
        <v>588</v>
      </c>
      <c r="AUB3" s="10" t="s">
        <v>589</v>
      </c>
      <c r="AUD3" s="10" t="s">
        <v>590</v>
      </c>
      <c r="AUF3" s="10" t="s">
        <v>591</v>
      </c>
      <c r="AUH3" s="10" t="s">
        <v>592</v>
      </c>
      <c r="AUJ3" s="10" t="s">
        <v>593</v>
      </c>
      <c r="AUL3" s="10" t="s">
        <v>594</v>
      </c>
      <c r="AUN3" s="10" t="s">
        <v>595</v>
      </c>
      <c r="AUP3" s="10" t="s">
        <v>596</v>
      </c>
      <c r="AUR3" s="10" t="s">
        <v>597</v>
      </c>
      <c r="AUT3" s="10" t="s">
        <v>598</v>
      </c>
      <c r="AUV3" s="10" t="s">
        <v>599</v>
      </c>
      <c r="AUX3" s="10" t="s">
        <v>600</v>
      </c>
      <c r="AUZ3" s="10" t="s">
        <v>633</v>
      </c>
      <c r="AVB3" s="10" t="s">
        <v>634</v>
      </c>
      <c r="AVD3" s="10" t="s">
        <v>635</v>
      </c>
      <c r="AVF3" s="10" t="s">
        <v>636</v>
      </c>
      <c r="AVH3" s="10" t="s">
        <v>637</v>
      </c>
    </row>
    <row r="4" spans="1:1273" ht="21.95" customHeight="1" x14ac:dyDescent="0.35">
      <c r="A4" s="9"/>
      <c r="B4" s="9"/>
      <c r="C4" s="9"/>
      <c r="D4" s="9"/>
      <c r="E4" s="9"/>
      <c r="F4" s="9"/>
      <c r="G4" s="9"/>
      <c r="I4" s="12"/>
      <c r="J4" s="11"/>
      <c r="K4" s="12"/>
      <c r="L4" s="12"/>
      <c r="M4" s="12"/>
      <c r="N4" s="13"/>
      <c r="O4" s="15"/>
      <c r="P4" s="15"/>
      <c r="Q4" s="15"/>
      <c r="R4" s="15"/>
      <c r="X4" s="16"/>
      <c r="Y4" s="16"/>
      <c r="Z4" s="14"/>
      <c r="AA4" s="14"/>
      <c r="AB4" s="14"/>
      <c r="AJ4" s="14"/>
      <c r="AK4" s="14"/>
      <c r="AL4" s="14"/>
      <c r="AM4" s="14"/>
      <c r="AN4" s="14"/>
      <c r="AO4" s="14"/>
      <c r="AP4" s="14"/>
      <c r="AR4" s="10" t="s">
        <v>586</v>
      </c>
      <c r="LM4" s="10" t="s">
        <v>922</v>
      </c>
      <c r="PC4" s="10" t="s">
        <v>715</v>
      </c>
      <c r="AEF4" s="10" t="s">
        <v>781</v>
      </c>
      <c r="ATZ4" s="10" t="s">
        <v>587</v>
      </c>
    </row>
    <row r="5" spans="1:1273" ht="21.95" customHeight="1" x14ac:dyDescent="0.35">
      <c r="A5" s="11" t="s">
        <v>1043</v>
      </c>
      <c r="B5" s="9"/>
      <c r="C5" s="9"/>
      <c r="D5" s="9"/>
      <c r="E5" s="9"/>
      <c r="F5" s="9"/>
      <c r="G5" s="9"/>
      <c r="I5" s="12"/>
      <c r="J5" s="11"/>
      <c r="K5" s="12"/>
      <c r="L5" s="12"/>
      <c r="M5" s="12"/>
      <c r="N5" s="13"/>
      <c r="O5" s="15"/>
      <c r="P5" s="15"/>
      <c r="Q5" s="15"/>
      <c r="R5" s="15"/>
    </row>
    <row r="6" spans="1:1273" ht="21" x14ac:dyDescent="0.35">
      <c r="A6" s="878" t="s">
        <v>168</v>
      </c>
      <c r="B6" s="878" t="s">
        <v>169</v>
      </c>
      <c r="C6" s="878" t="s">
        <v>262</v>
      </c>
      <c r="D6" s="879" t="s">
        <v>949</v>
      </c>
      <c r="E6" s="879" t="s">
        <v>950</v>
      </c>
      <c r="F6" s="879" t="s">
        <v>951</v>
      </c>
      <c r="G6" s="879" t="s">
        <v>952</v>
      </c>
      <c r="H6" s="879" t="s">
        <v>953</v>
      </c>
      <c r="I6" s="879" t="s">
        <v>954</v>
      </c>
      <c r="J6" s="879" t="s">
        <v>955</v>
      </c>
      <c r="K6" s="879" t="s">
        <v>956</v>
      </c>
      <c r="L6" s="879" t="s">
        <v>957</v>
      </c>
      <c r="M6" s="879" t="s">
        <v>958</v>
      </c>
      <c r="N6" s="879" t="s">
        <v>959</v>
      </c>
      <c r="O6" s="879" t="s">
        <v>960</v>
      </c>
      <c r="P6" s="879" t="s">
        <v>888</v>
      </c>
      <c r="Q6" s="879" t="s">
        <v>961</v>
      </c>
      <c r="R6" s="879" t="s">
        <v>962</v>
      </c>
      <c r="S6" s="879" t="s">
        <v>963</v>
      </c>
      <c r="T6" s="879" t="s">
        <v>964</v>
      </c>
      <c r="U6" s="879" t="s">
        <v>965</v>
      </c>
      <c r="V6" s="879" t="s">
        <v>966</v>
      </c>
      <c r="W6" s="879" t="s">
        <v>967</v>
      </c>
      <c r="X6" s="879" t="s">
        <v>968</v>
      </c>
      <c r="Y6" s="879" t="s">
        <v>969</v>
      </c>
      <c r="Z6" s="879" t="s">
        <v>970</v>
      </c>
      <c r="AA6" s="879" t="s">
        <v>971</v>
      </c>
      <c r="AB6" s="879" t="s">
        <v>972</v>
      </c>
      <c r="AC6" s="879" t="s">
        <v>973</v>
      </c>
      <c r="AD6" s="879" t="s">
        <v>974</v>
      </c>
      <c r="AE6" s="879" t="s">
        <v>1003</v>
      </c>
      <c r="AF6" s="879" t="s">
        <v>1004</v>
      </c>
      <c r="AG6" s="879" t="s">
        <v>1005</v>
      </c>
      <c r="AH6" s="879" t="s">
        <v>1002</v>
      </c>
      <c r="AI6" s="879" t="s">
        <v>948</v>
      </c>
      <c r="AJ6" s="880" t="s">
        <v>975</v>
      </c>
      <c r="AK6" s="880" t="s">
        <v>976</v>
      </c>
      <c r="AL6" s="880" t="s">
        <v>977</v>
      </c>
      <c r="AM6" s="880" t="s">
        <v>978</v>
      </c>
      <c r="AN6" s="880" t="s">
        <v>979</v>
      </c>
      <c r="AO6" s="880" t="s">
        <v>980</v>
      </c>
      <c r="AP6" s="880" t="s">
        <v>981</v>
      </c>
      <c r="AQ6" s="880" t="s">
        <v>982</v>
      </c>
      <c r="AR6" s="880" t="s">
        <v>983</v>
      </c>
      <c r="AS6" s="880" t="s">
        <v>984</v>
      </c>
      <c r="AT6" s="880" t="s">
        <v>985</v>
      </c>
      <c r="AU6" s="880" t="s">
        <v>986</v>
      </c>
      <c r="AV6" s="880" t="s">
        <v>1006</v>
      </c>
      <c r="AW6" s="880" t="s">
        <v>987</v>
      </c>
      <c r="AX6" s="880" t="s">
        <v>988</v>
      </c>
      <c r="AY6" s="880" t="s">
        <v>989</v>
      </c>
      <c r="AZ6" s="880" t="s">
        <v>990</v>
      </c>
      <c r="BA6" s="880" t="s">
        <v>991</v>
      </c>
      <c r="BB6" s="880" t="s">
        <v>992</v>
      </c>
      <c r="BC6" s="880" t="s">
        <v>993</v>
      </c>
      <c r="BD6" s="880" t="s">
        <v>994</v>
      </c>
      <c r="BE6" s="880" t="s">
        <v>995</v>
      </c>
      <c r="BF6" s="880" t="s">
        <v>996</v>
      </c>
      <c r="BG6" s="880" t="s">
        <v>997</v>
      </c>
      <c r="BH6" s="880" t="s">
        <v>998</v>
      </c>
      <c r="BI6" s="880" t="s">
        <v>999</v>
      </c>
      <c r="BJ6" s="880" t="s">
        <v>1000</v>
      </c>
      <c r="BK6" s="879" t="s">
        <v>1007</v>
      </c>
      <c r="BL6" s="879" t="s">
        <v>1008</v>
      </c>
      <c r="BM6" s="879" t="s">
        <v>1009</v>
      </c>
      <c r="BN6" s="879" t="s">
        <v>1010</v>
      </c>
      <c r="BO6" s="881" t="s">
        <v>1001</v>
      </c>
      <c r="BP6" s="880" t="s">
        <v>1011</v>
      </c>
      <c r="BQ6" s="880" t="s">
        <v>1012</v>
      </c>
      <c r="BR6" s="880" t="s">
        <v>1013</v>
      </c>
      <c r="BS6" s="880" t="s">
        <v>1014</v>
      </c>
      <c r="BT6" s="880" t="s">
        <v>1015</v>
      </c>
      <c r="BU6" s="880" t="s">
        <v>1016</v>
      </c>
      <c r="BV6" s="880" t="s">
        <v>1017</v>
      </c>
      <c r="BW6" s="880" t="s">
        <v>1018</v>
      </c>
      <c r="BX6" s="880" t="s">
        <v>1019</v>
      </c>
      <c r="BY6" s="880" t="s">
        <v>1020</v>
      </c>
      <c r="BZ6" s="880" t="s">
        <v>1021</v>
      </c>
      <c r="CA6" s="880" t="s">
        <v>1022</v>
      </c>
      <c r="CB6" s="880" t="s">
        <v>1023</v>
      </c>
      <c r="CC6" s="880" t="s">
        <v>1024</v>
      </c>
      <c r="CD6" s="880" t="s">
        <v>1025</v>
      </c>
      <c r="CE6" s="880" t="s">
        <v>1026</v>
      </c>
      <c r="CF6" s="880" t="s">
        <v>1027</v>
      </c>
      <c r="CG6" s="880" t="s">
        <v>1028</v>
      </c>
      <c r="CH6" s="880" t="s">
        <v>1029</v>
      </c>
      <c r="CI6" s="880" t="s">
        <v>1030</v>
      </c>
      <c r="CJ6" s="880" t="s">
        <v>1031</v>
      </c>
      <c r="CK6" s="880" t="s">
        <v>1032</v>
      </c>
      <c r="CL6" s="880" t="s">
        <v>1033</v>
      </c>
      <c r="CM6" s="880" t="s">
        <v>1034</v>
      </c>
      <c r="CN6" s="880" t="s">
        <v>1035</v>
      </c>
      <c r="CO6" s="880" t="s">
        <v>1036</v>
      </c>
      <c r="CP6" s="880" t="s">
        <v>1037</v>
      </c>
      <c r="CQ6" s="879" t="s">
        <v>1038</v>
      </c>
      <c r="CR6" s="879" t="s">
        <v>1039</v>
      </c>
      <c r="CS6" s="879" t="s">
        <v>1040</v>
      </c>
      <c r="CT6" s="879" t="s">
        <v>1041</v>
      </c>
      <c r="CU6" s="881" t="s">
        <v>1042</v>
      </c>
      <c r="CV6" s="1010" t="s">
        <v>1095</v>
      </c>
    </row>
    <row r="7" spans="1:1273" x14ac:dyDescent="0.35">
      <c r="A7" s="877" t="str">
        <f>IF(入力シート!AO4="",IF(入力シート!K4="","",入力シート!K4),入力シート!AO4)</f>
        <v/>
      </c>
      <c r="B7" s="877" t="str">
        <f>IF(入力シート!AO6="",IF(入力シート!K6="","",入力シート!K6),入力シート!AO6)</f>
        <v/>
      </c>
      <c r="C7" s="877" t="str">
        <f>入力シート!AX16</f>
        <v/>
      </c>
      <c r="D7" s="866">
        <f>入力シート!Q37</f>
        <v>0</v>
      </c>
      <c r="E7" s="9">
        <f>入力シート!Q51</f>
        <v>0</v>
      </c>
      <c r="F7" s="9">
        <f>入力シート!Q72</f>
        <v>1</v>
      </c>
      <c r="G7" s="9">
        <f>入力シート!Q97</f>
        <v>1</v>
      </c>
      <c r="H7" s="10">
        <f>入力シート!Q114</f>
        <v>0</v>
      </c>
      <c r="I7" s="12">
        <f>入力シート!Q129</f>
        <v>1</v>
      </c>
      <c r="J7" s="11">
        <f>入力シート!Q142</f>
        <v>1</v>
      </c>
      <c r="K7" s="12">
        <f>入力シート!Q160</f>
        <v>1</v>
      </c>
      <c r="L7" s="12">
        <f>入力シート!Q183</f>
        <v>1</v>
      </c>
      <c r="M7" s="12">
        <f>入力シート!Q199</f>
        <v>1</v>
      </c>
      <c r="N7" s="13">
        <f>入力シート!Q218</f>
        <v>1</v>
      </c>
      <c r="O7" s="15">
        <f>入力シート!Q238</f>
        <v>1</v>
      </c>
      <c r="P7" s="15">
        <f>入力シート!Q240</f>
        <v>9</v>
      </c>
      <c r="Q7" s="15">
        <f>入力シート!Q266</f>
        <v>1</v>
      </c>
      <c r="R7" s="15">
        <f>入力シート!Q286</f>
        <v>1</v>
      </c>
      <c r="S7" s="15">
        <f>入力シート!Q309</f>
        <v>1</v>
      </c>
      <c r="T7" s="10">
        <f>入力シート!Q329</f>
        <v>1</v>
      </c>
      <c r="U7" s="10">
        <f>入力シート!Q351</f>
        <v>1</v>
      </c>
      <c r="V7" s="10">
        <f>入力シート!Q379</f>
        <v>1</v>
      </c>
      <c r="W7" s="10">
        <f>入力シート!Q398</f>
        <v>1</v>
      </c>
      <c r="X7" s="10">
        <f>入力シート!Q417</f>
        <v>1</v>
      </c>
      <c r="Y7" s="10">
        <f>入力シート!Q436</f>
        <v>1</v>
      </c>
      <c r="Z7" s="10">
        <f>入力シート!Q453</f>
        <v>1</v>
      </c>
      <c r="AA7" s="10">
        <f>入力シート!Q472</f>
        <v>1</v>
      </c>
      <c r="AB7" s="10">
        <f>入力シート!Q489</f>
        <v>1</v>
      </c>
      <c r="AC7" s="10">
        <f>入力シート!Q508</f>
        <v>1</v>
      </c>
      <c r="AD7" s="10">
        <f>入力シート!Q525</f>
        <v>1</v>
      </c>
      <c r="AE7" s="10">
        <f>入力シート!R245</f>
        <v>0</v>
      </c>
      <c r="AF7" s="10">
        <f>入力シート!R246</f>
        <v>0</v>
      </c>
      <c r="AG7" s="10">
        <f>入力シート!R247</f>
        <v>0</v>
      </c>
      <c r="AH7" s="10">
        <f>入力シート!Q527</f>
        <v>0</v>
      </c>
      <c r="AI7" s="10">
        <f>入力シート!Q529</f>
        <v>9</v>
      </c>
      <c r="AJ7" s="866">
        <f>入力シート!AH37</f>
        <v>20</v>
      </c>
      <c r="AK7" s="9">
        <f>入力シート!AH51</f>
        <v>20</v>
      </c>
      <c r="AL7" s="9">
        <f>入力シート!AH72</f>
        <v>1</v>
      </c>
      <c r="AM7" s="9">
        <f>入力シート!AH97</f>
        <v>1</v>
      </c>
      <c r="AN7" s="10">
        <f>入力シート!AH114</f>
        <v>5</v>
      </c>
      <c r="AO7" s="12">
        <f>入力シート!AH129</f>
        <v>1</v>
      </c>
      <c r="AP7" s="11">
        <f>入力シート!AH142</f>
        <v>1</v>
      </c>
      <c r="AQ7" s="12">
        <f>入力シート!AH160</f>
        <v>1</v>
      </c>
      <c r="AR7" s="12">
        <f>入力シート!AH183</f>
        <v>1</v>
      </c>
      <c r="AS7" s="12">
        <f>入力シート!AH199</f>
        <v>1</v>
      </c>
      <c r="AT7" s="13">
        <f>入力シート!AH218</f>
        <v>1</v>
      </c>
      <c r="AU7" s="15">
        <f>入力シート!AH238</f>
        <v>1</v>
      </c>
      <c r="AV7" s="15">
        <f>入力シート!AH240</f>
        <v>54</v>
      </c>
      <c r="AW7" s="15">
        <f>入力シート!AH266</f>
        <v>3</v>
      </c>
      <c r="AX7" s="15">
        <f>入力シート!AH286</f>
        <v>3</v>
      </c>
      <c r="AY7" s="15">
        <f>入力シート!AH309</f>
        <v>1</v>
      </c>
      <c r="AZ7" s="10">
        <f>入力シート!AH329</f>
        <v>1</v>
      </c>
      <c r="BA7" s="10">
        <f>入力シート!AH351</f>
        <v>1</v>
      </c>
      <c r="BB7" s="10">
        <f>入力シート!AH379</f>
        <v>1</v>
      </c>
      <c r="BC7" s="10">
        <f>入力シート!AH398</f>
        <v>1</v>
      </c>
      <c r="BD7" s="10">
        <f>入力シート!AH417</f>
        <v>1</v>
      </c>
      <c r="BE7" s="10">
        <f>入力シート!AH436</f>
        <v>1</v>
      </c>
      <c r="BF7" s="10">
        <f>入力シート!AH453</f>
        <v>1</v>
      </c>
      <c r="BG7" s="10">
        <f>入力シート!AH472</f>
        <v>1</v>
      </c>
      <c r="BH7" s="10">
        <f>入力シート!AH489</f>
        <v>1</v>
      </c>
      <c r="BI7" s="10">
        <f>入力シート!AH508</f>
        <v>1</v>
      </c>
      <c r="BJ7" s="10">
        <f>入力シート!AH525</f>
        <v>1</v>
      </c>
      <c r="BK7" s="10">
        <f>入力シート!AI245</f>
        <v>0</v>
      </c>
      <c r="BL7" s="10">
        <f>入力シート!AI246</f>
        <v>0</v>
      </c>
      <c r="BM7" s="10">
        <f>入力シート!AI247</f>
        <v>0</v>
      </c>
      <c r="BN7" s="10">
        <f>入力シート!AH527</f>
        <v>0</v>
      </c>
      <c r="BO7" s="10">
        <f>入力シート!AH529</f>
        <v>54</v>
      </c>
      <c r="BP7" s="866">
        <f>入力シート!AR37</f>
        <v>20</v>
      </c>
      <c r="BQ7" s="9">
        <f>入力シート!AR51</f>
        <v>20</v>
      </c>
      <c r="BR7" s="9">
        <f>入力シート!AR72</f>
        <v>1</v>
      </c>
      <c r="BS7" s="9">
        <f>入力シート!AR97</f>
        <v>1</v>
      </c>
      <c r="BT7" s="10">
        <f>入力シート!AR114</f>
        <v>5</v>
      </c>
      <c r="BU7" s="12">
        <f>入力シート!AR129</f>
        <v>1</v>
      </c>
      <c r="BV7" s="11">
        <f>入力シート!AR142</f>
        <v>1</v>
      </c>
      <c r="BW7" s="12">
        <f>入力シート!AR160</f>
        <v>1</v>
      </c>
      <c r="BX7" s="12">
        <f>入力シート!AR183</f>
        <v>1</v>
      </c>
      <c r="BY7" s="12">
        <f>入力シート!AR199</f>
        <v>1</v>
      </c>
      <c r="BZ7" s="13">
        <f>入力シート!AR218</f>
        <v>1</v>
      </c>
      <c r="CA7" s="15">
        <f>入力シート!AR238</f>
        <v>1</v>
      </c>
      <c r="CB7" s="15">
        <f>入力シート!AR240</f>
        <v>54</v>
      </c>
      <c r="CC7" s="15">
        <f>入力シート!AR266</f>
        <v>3</v>
      </c>
      <c r="CD7" s="15">
        <f>入力シート!AR286</f>
        <v>3</v>
      </c>
      <c r="CE7" s="15">
        <f>入力シート!AR309</f>
        <v>1</v>
      </c>
      <c r="CF7" s="10">
        <f>入力シート!AR329</f>
        <v>1</v>
      </c>
      <c r="CG7" s="10">
        <f>入力シート!AR351</f>
        <v>1</v>
      </c>
      <c r="CH7" s="10">
        <f>入力シート!AR379</f>
        <v>1</v>
      </c>
      <c r="CI7" s="10">
        <f>入力シート!AR398</f>
        <v>1</v>
      </c>
      <c r="CJ7" s="10">
        <f>入力シート!AR417</f>
        <v>1</v>
      </c>
      <c r="CK7" s="10">
        <f>入力シート!AR436</f>
        <v>1</v>
      </c>
      <c r="CL7" s="10">
        <f>入力シート!AR453</f>
        <v>1</v>
      </c>
      <c r="CM7" s="10">
        <f>入力シート!AR472</f>
        <v>1</v>
      </c>
      <c r="CN7" s="10">
        <f>入力シート!AR489</f>
        <v>1</v>
      </c>
      <c r="CO7" s="10">
        <f>入力シート!AR508</f>
        <v>1</v>
      </c>
      <c r="CP7" s="10">
        <f>入力シート!AR525</f>
        <v>1</v>
      </c>
      <c r="CQ7" s="10">
        <f>入力シート!BO245</f>
        <v>0</v>
      </c>
      <c r="CR7" s="10">
        <f>入力シート!BO246</f>
        <v>0</v>
      </c>
      <c r="CS7" s="10">
        <f>入力シート!BO247</f>
        <v>0</v>
      </c>
      <c r="CT7" s="10">
        <f>入力シート!AR527</f>
        <v>0</v>
      </c>
      <c r="CU7" s="10">
        <f>入力シート!AR529</f>
        <v>54</v>
      </c>
      <c r="CV7" s="10">
        <f>IF(入力シート!AO3="",入力シート!K3,入力シート!AO3)</f>
        <v>0</v>
      </c>
    </row>
    <row r="8" spans="1:1273" x14ac:dyDescent="0.35">
      <c r="A8" s="9"/>
      <c r="B8" s="9"/>
      <c r="C8" s="9"/>
      <c r="D8" s="9"/>
      <c r="E8" s="9"/>
      <c r="F8" s="9"/>
      <c r="G8" s="9"/>
      <c r="I8" s="12"/>
      <c r="J8" s="11"/>
      <c r="K8" s="12"/>
      <c r="L8" s="12"/>
      <c r="M8" s="12"/>
      <c r="N8" s="13"/>
      <c r="O8" s="15"/>
      <c r="P8" s="15"/>
      <c r="Q8" s="15"/>
      <c r="R8" s="15"/>
    </row>
    <row r="9" spans="1:1273" x14ac:dyDescent="0.35">
      <c r="A9" s="9"/>
      <c r="B9" s="9"/>
      <c r="C9" s="9"/>
      <c r="D9" s="9"/>
      <c r="E9" s="9"/>
      <c r="F9" s="9"/>
      <c r="G9" s="9"/>
      <c r="I9" s="12"/>
      <c r="J9" s="11"/>
      <c r="K9" s="12"/>
      <c r="L9" s="12"/>
      <c r="M9" s="12"/>
      <c r="N9" s="13"/>
      <c r="O9" s="15"/>
      <c r="P9" s="15"/>
      <c r="Q9" s="15"/>
      <c r="R9" s="15"/>
    </row>
    <row r="10" spans="1:1273" x14ac:dyDescent="0.35">
      <c r="A10" s="9"/>
      <c r="B10" s="9"/>
      <c r="C10" s="9"/>
      <c r="D10" s="9"/>
      <c r="E10" s="9"/>
      <c r="F10" s="9"/>
      <c r="G10" s="9"/>
      <c r="I10" s="12"/>
      <c r="J10" s="11"/>
      <c r="K10" s="12"/>
      <c r="L10" s="12"/>
      <c r="M10" s="12"/>
      <c r="N10" s="13"/>
      <c r="O10" s="15"/>
      <c r="P10" s="15"/>
      <c r="Q10" s="15"/>
      <c r="R10" s="15"/>
    </row>
  </sheetData>
  <phoneticPr fontId="4"/>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8E41-5B3E-4964-A144-2D29C9660AFE}">
  <dimension ref="A37:A91"/>
  <sheetViews>
    <sheetView view="pageBreakPreview" zoomScale="130" zoomScaleNormal="55" zoomScaleSheetLayoutView="130" workbookViewId="0">
      <selection activeCell="C83" sqref="C83"/>
    </sheetView>
  </sheetViews>
  <sheetFormatPr defaultRowHeight="18.75" x14ac:dyDescent="0.4"/>
  <cols>
    <col min="1" max="1" width="99.625" customWidth="1"/>
    <col min="9" max="9" width="10.375" customWidth="1"/>
  </cols>
  <sheetData>
    <row r="37" ht="23.25" customHeight="1" x14ac:dyDescent="0.4"/>
    <row r="41" ht="7.5" customHeight="1" x14ac:dyDescent="0.4"/>
    <row r="82" ht="16.5" customHeight="1" x14ac:dyDescent="0.4"/>
    <row r="91" ht="19.5" customHeight="1" x14ac:dyDescent="0.4"/>
  </sheetData>
  <phoneticPr fontId="4"/>
  <pageMargins left="0.25" right="0.25" top="0.75" bottom="0.75" header="0.3" footer="0.3"/>
  <pageSetup paperSize="9" scale="87" orientation="portrait" r:id="rId1"/>
  <rowBreaks count="2" manualBreakCount="2">
    <brk id="41" man="1"/>
    <brk id="8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17565-CBBE-457A-8FF5-A36EF878DECB}">
  <sheetPr>
    <pageSetUpPr fitToPage="1"/>
  </sheetPr>
  <dimension ref="A1:H35"/>
  <sheetViews>
    <sheetView showGridLines="0" view="pageBreakPreview" zoomScale="55" zoomScaleNormal="85" zoomScaleSheetLayoutView="55" workbookViewId="0">
      <selection activeCell="M11" sqref="M11"/>
    </sheetView>
  </sheetViews>
  <sheetFormatPr defaultColWidth="9" defaultRowHeight="15.75" x14ac:dyDescent="0.25"/>
  <cols>
    <col min="1" max="1" width="1.875" style="5" customWidth="1"/>
    <col min="2" max="2" width="6" style="5" customWidth="1"/>
    <col min="3" max="3" width="23.875" style="5" customWidth="1"/>
    <col min="4" max="4" width="32.875" style="5" customWidth="1"/>
    <col min="5" max="6" width="9" style="5" customWidth="1"/>
    <col min="7" max="8" width="26.125" style="5" customWidth="1"/>
    <col min="9" max="16384" width="9" style="5"/>
  </cols>
  <sheetData>
    <row r="1" spans="1:8" ht="47.25" customHeight="1" x14ac:dyDescent="0.7">
      <c r="A1" s="177"/>
      <c r="B1" s="1531" t="s">
        <v>714</v>
      </c>
      <c r="C1" s="1532"/>
      <c r="D1" s="1532"/>
      <c r="E1" s="1532"/>
      <c r="F1" s="1532"/>
      <c r="G1" s="1532"/>
      <c r="H1" s="1532"/>
    </row>
    <row r="2" spans="1:8" ht="36.75" customHeight="1" x14ac:dyDescent="0.4">
      <c r="B2" s="6"/>
      <c r="C2" s="6"/>
      <c r="G2" s="24" t="s">
        <v>716</v>
      </c>
      <c r="H2" s="17"/>
    </row>
    <row r="3" spans="1:8" ht="30" customHeight="1" x14ac:dyDescent="0.25">
      <c r="B3" s="1527" t="s">
        <v>363</v>
      </c>
      <c r="C3" s="1528"/>
      <c r="D3" s="1533">
        <f>入力シート!K4</f>
        <v>0</v>
      </c>
      <c r="E3" s="1534"/>
      <c r="G3" s="29" t="s">
        <v>189</v>
      </c>
      <c r="H3" s="27">
        <f>入力シート!AX13</f>
        <v>9</v>
      </c>
    </row>
    <row r="4" spans="1:8" ht="30" customHeight="1" x14ac:dyDescent="0.25">
      <c r="B4" s="1527" t="s">
        <v>362</v>
      </c>
      <c r="C4" s="1528"/>
      <c r="D4" s="1535">
        <f>入力シート!K6</f>
        <v>0</v>
      </c>
      <c r="E4" s="1536"/>
      <c r="G4" s="29" t="s">
        <v>715</v>
      </c>
      <c r="H4" s="27" t="str">
        <f>入力シート!AX14</f>
        <v/>
      </c>
    </row>
    <row r="5" spans="1:8" ht="30" customHeight="1" x14ac:dyDescent="0.35">
      <c r="B5" s="6"/>
      <c r="G5" s="29" t="s">
        <v>262</v>
      </c>
      <c r="H5" s="27" t="str">
        <f>IF(H4&gt;=80,"認定","不認定")</f>
        <v>認定</v>
      </c>
    </row>
    <row r="6" spans="1:8" ht="30" customHeight="1" x14ac:dyDescent="0.25">
      <c r="B6" s="1527" t="s">
        <v>219</v>
      </c>
      <c r="C6" s="1528"/>
      <c r="D6" s="1529">
        <f>入力シート!K13</f>
        <v>0</v>
      </c>
      <c r="E6" s="1530"/>
      <c r="G6" s="30"/>
      <c r="H6" s="28"/>
    </row>
    <row r="7" spans="1:8" ht="58.5" customHeight="1" x14ac:dyDescent="0.4">
      <c r="B7" s="31" t="s">
        <v>261</v>
      </c>
      <c r="C7" s="1522" t="s">
        <v>225</v>
      </c>
      <c r="D7" s="1523"/>
      <c r="E7" s="31" t="s">
        <v>226</v>
      </c>
      <c r="F7" s="31" t="s">
        <v>260</v>
      </c>
      <c r="G7" s="1524" t="s">
        <v>717</v>
      </c>
      <c r="H7" s="1233"/>
    </row>
    <row r="8" spans="1:8" ht="41.25" customHeight="1" x14ac:dyDescent="0.4">
      <c r="B8" s="19">
        <v>1</v>
      </c>
      <c r="C8" s="1525" t="s">
        <v>185</v>
      </c>
      <c r="D8" s="1526"/>
      <c r="E8" s="26">
        <f>入力シート!Q37</f>
        <v>0</v>
      </c>
      <c r="F8" s="25">
        <f>入力シート!AH37</f>
        <v>20</v>
      </c>
      <c r="G8" s="1520"/>
      <c r="H8" s="1521"/>
    </row>
    <row r="9" spans="1:8" ht="41.25" customHeight="1" x14ac:dyDescent="0.4">
      <c r="B9" s="178">
        <v>2</v>
      </c>
      <c r="C9" s="1505" t="s">
        <v>186</v>
      </c>
      <c r="D9" s="1506"/>
      <c r="E9" s="179">
        <f>入力シート!Q51</f>
        <v>0</v>
      </c>
      <c r="F9" s="180">
        <f>入力シート!AH51</f>
        <v>20</v>
      </c>
      <c r="G9" s="1507"/>
      <c r="H9" s="1508"/>
    </row>
    <row r="10" spans="1:8" ht="41.25" customHeight="1" x14ac:dyDescent="0.4">
      <c r="B10" s="19">
        <v>3</v>
      </c>
      <c r="C10" s="1518" t="s">
        <v>13</v>
      </c>
      <c r="D10" s="1519"/>
      <c r="E10" s="26">
        <f>入力シート!Q72</f>
        <v>1</v>
      </c>
      <c r="F10" s="25">
        <f>入力シート!AH72</f>
        <v>1</v>
      </c>
      <c r="G10" s="1520"/>
      <c r="H10" s="1521"/>
    </row>
    <row r="11" spans="1:8" ht="41.25" customHeight="1" x14ac:dyDescent="0.4">
      <c r="B11" s="178">
        <v>4</v>
      </c>
      <c r="C11" s="1505" t="s">
        <v>69</v>
      </c>
      <c r="D11" s="1506"/>
      <c r="E11" s="179">
        <f>入力シート!Q97</f>
        <v>1</v>
      </c>
      <c r="F11" s="180">
        <f>入力シート!AH97</f>
        <v>1</v>
      </c>
      <c r="G11" s="1507"/>
      <c r="H11" s="1508"/>
    </row>
    <row r="12" spans="1:8" ht="41.25" customHeight="1" x14ac:dyDescent="0.4">
      <c r="B12" s="19">
        <v>5</v>
      </c>
      <c r="C12" s="1518" t="s">
        <v>20</v>
      </c>
      <c r="D12" s="1519"/>
      <c r="E12" s="26">
        <f>入力シート!AT100</f>
        <v>0</v>
      </c>
      <c r="F12" s="25">
        <f>入力シート!AH114</f>
        <v>5</v>
      </c>
      <c r="G12" s="1520"/>
      <c r="H12" s="1521"/>
    </row>
    <row r="13" spans="1:8" ht="41.25" customHeight="1" x14ac:dyDescent="0.4">
      <c r="B13" s="178">
        <v>6</v>
      </c>
      <c r="C13" s="1505" t="s">
        <v>21</v>
      </c>
      <c r="D13" s="1506"/>
      <c r="E13" s="179">
        <f>入力シート!Q129</f>
        <v>1</v>
      </c>
      <c r="F13" s="180">
        <f>入力シート!AH129</f>
        <v>1</v>
      </c>
      <c r="G13" s="1507"/>
      <c r="H13" s="1508"/>
    </row>
    <row r="14" spans="1:8" ht="41.25" customHeight="1" x14ac:dyDescent="0.4">
      <c r="B14" s="19">
        <v>7</v>
      </c>
      <c r="C14" s="1518" t="s">
        <v>23</v>
      </c>
      <c r="D14" s="1519"/>
      <c r="E14" s="26">
        <f>入力シート!Q142</f>
        <v>1</v>
      </c>
      <c r="F14" s="25">
        <f>入力シート!AH142</f>
        <v>1</v>
      </c>
      <c r="G14" s="1520"/>
      <c r="H14" s="1521"/>
    </row>
    <row r="15" spans="1:8" ht="41.25" customHeight="1" x14ac:dyDescent="0.4">
      <c r="B15" s="178">
        <v>8</v>
      </c>
      <c r="C15" s="1505" t="s">
        <v>26</v>
      </c>
      <c r="D15" s="1506"/>
      <c r="E15" s="179">
        <f>入力シート!Q160</f>
        <v>1</v>
      </c>
      <c r="F15" s="180">
        <f>入力シート!AH160</f>
        <v>1</v>
      </c>
      <c r="G15" s="1507"/>
      <c r="H15" s="1508"/>
    </row>
    <row r="16" spans="1:8" ht="41.25" customHeight="1" x14ac:dyDescent="0.4">
      <c r="B16" s="19">
        <v>9</v>
      </c>
      <c r="C16" s="1518" t="s">
        <v>25</v>
      </c>
      <c r="D16" s="1519"/>
      <c r="E16" s="26">
        <f>入力シート!Q183</f>
        <v>1</v>
      </c>
      <c r="F16" s="25">
        <f>入力シート!AH183</f>
        <v>1</v>
      </c>
      <c r="G16" s="1520"/>
      <c r="H16" s="1521"/>
    </row>
    <row r="17" spans="2:8" ht="41.25" customHeight="1" x14ac:dyDescent="0.4">
      <c r="B17" s="178">
        <v>10</v>
      </c>
      <c r="C17" s="1505" t="s">
        <v>24</v>
      </c>
      <c r="D17" s="1506"/>
      <c r="E17" s="179">
        <f>入力シート!Q199</f>
        <v>1</v>
      </c>
      <c r="F17" s="180">
        <f>入力シート!AH199</f>
        <v>1</v>
      </c>
      <c r="G17" s="1507"/>
      <c r="H17" s="1508"/>
    </row>
    <row r="18" spans="2:8" ht="41.25" customHeight="1" x14ac:dyDescent="0.4">
      <c r="B18" s="19">
        <v>11</v>
      </c>
      <c r="C18" s="1518" t="s">
        <v>22</v>
      </c>
      <c r="D18" s="1519"/>
      <c r="E18" s="26">
        <f>入力シート!Q266</f>
        <v>1</v>
      </c>
      <c r="F18" s="25">
        <f>入力シート!AH266</f>
        <v>3</v>
      </c>
      <c r="G18" s="1520"/>
      <c r="H18" s="1521"/>
    </row>
    <row r="19" spans="2:8" ht="41.25" customHeight="1" x14ac:dyDescent="0.4">
      <c r="B19" s="178">
        <v>12</v>
      </c>
      <c r="C19" s="1505" t="s">
        <v>212</v>
      </c>
      <c r="D19" s="1506"/>
      <c r="E19" s="179">
        <f>入力シート!Q286</f>
        <v>1</v>
      </c>
      <c r="F19" s="180">
        <f>入力シート!AH286</f>
        <v>3</v>
      </c>
      <c r="G19" s="1507"/>
      <c r="H19" s="1508"/>
    </row>
    <row r="20" spans="2:8" ht="41.25" customHeight="1" x14ac:dyDescent="0.4">
      <c r="B20" s="19">
        <v>13</v>
      </c>
      <c r="C20" s="1518" t="s">
        <v>19</v>
      </c>
      <c r="D20" s="1519"/>
      <c r="E20" s="26">
        <f>入力シート!Q309</f>
        <v>1</v>
      </c>
      <c r="F20" s="25">
        <f>入力シート!AH309</f>
        <v>1</v>
      </c>
      <c r="G20" s="1520"/>
      <c r="H20" s="1521"/>
    </row>
    <row r="21" spans="2:8" ht="41.25" customHeight="1" x14ac:dyDescent="0.4">
      <c r="B21" s="178">
        <v>14</v>
      </c>
      <c r="C21" s="1505" t="s">
        <v>18</v>
      </c>
      <c r="D21" s="1506"/>
      <c r="E21" s="179">
        <f>入力シート!Q329</f>
        <v>1</v>
      </c>
      <c r="F21" s="180">
        <f>入力シート!AH329</f>
        <v>1</v>
      </c>
      <c r="G21" s="1507"/>
      <c r="H21" s="1508"/>
    </row>
    <row r="22" spans="2:8" ht="41.25" customHeight="1" x14ac:dyDescent="0.4">
      <c r="B22" s="19">
        <v>15</v>
      </c>
      <c r="C22" s="1518" t="s">
        <v>17</v>
      </c>
      <c r="D22" s="1519"/>
      <c r="E22" s="26" t="e">
        <f>入力シート!#REF!</f>
        <v>#REF!</v>
      </c>
      <c r="F22" s="25" t="e">
        <f>入力シート!#REF!</f>
        <v>#REF!</v>
      </c>
      <c r="G22" s="1520"/>
      <c r="H22" s="1521"/>
    </row>
    <row r="23" spans="2:8" ht="41.25" customHeight="1" x14ac:dyDescent="0.4">
      <c r="B23" s="178">
        <v>16</v>
      </c>
      <c r="C23" s="1505" t="s">
        <v>16</v>
      </c>
      <c r="D23" s="1506"/>
      <c r="E23" s="179" t="e">
        <f>入力シート!#REF!</f>
        <v>#REF!</v>
      </c>
      <c r="F23" s="180" t="e">
        <f>入力シート!#REF!</f>
        <v>#REF!</v>
      </c>
      <c r="G23" s="1507"/>
      <c r="H23" s="1508"/>
    </row>
    <row r="24" spans="2:8" ht="41.25" customHeight="1" x14ac:dyDescent="0.4">
      <c r="B24" s="19">
        <v>17</v>
      </c>
      <c r="C24" s="1518" t="s">
        <v>213</v>
      </c>
      <c r="D24" s="1519"/>
      <c r="E24" s="26">
        <f>入力シート!Q351</f>
        <v>1</v>
      </c>
      <c r="F24" s="25">
        <f>入力シート!AH351</f>
        <v>1</v>
      </c>
      <c r="G24" s="1520"/>
      <c r="H24" s="1521"/>
    </row>
    <row r="25" spans="2:8" ht="41.25" customHeight="1" x14ac:dyDescent="0.4">
      <c r="B25" s="178">
        <v>18</v>
      </c>
      <c r="C25" s="1505" t="s">
        <v>15</v>
      </c>
      <c r="D25" s="1506"/>
      <c r="E25" s="179">
        <f>入力シート!Q379</f>
        <v>1</v>
      </c>
      <c r="F25" s="180">
        <f>入力シート!AH379</f>
        <v>1</v>
      </c>
      <c r="G25" s="1507"/>
      <c r="H25" s="1508"/>
    </row>
    <row r="26" spans="2:8" ht="41.25" customHeight="1" x14ac:dyDescent="0.25">
      <c r="D26" s="7" t="s">
        <v>220</v>
      </c>
      <c r="E26" s="8" t="e">
        <f>SUM(E8:E25)</f>
        <v>#REF!</v>
      </c>
      <c r="F26" s="8" t="e">
        <f>SUM(F8:F25)</f>
        <v>#REF!</v>
      </c>
      <c r="G26" s="23"/>
    </row>
    <row r="27" spans="2:8" x14ac:dyDescent="0.25">
      <c r="B27" s="5" t="s">
        <v>717</v>
      </c>
    </row>
    <row r="28" spans="2:8" x14ac:dyDescent="0.25">
      <c r="B28" s="1509"/>
      <c r="C28" s="1510"/>
      <c r="D28" s="1510"/>
      <c r="E28" s="1510"/>
      <c r="F28" s="1510"/>
      <c r="G28" s="1510"/>
      <c r="H28" s="1511"/>
    </row>
    <row r="29" spans="2:8" x14ac:dyDescent="0.25">
      <c r="B29" s="1512"/>
      <c r="C29" s="1513"/>
      <c r="D29" s="1513"/>
      <c r="E29" s="1513"/>
      <c r="F29" s="1513"/>
      <c r="G29" s="1513"/>
      <c r="H29" s="1514"/>
    </row>
    <row r="30" spans="2:8" x14ac:dyDescent="0.25">
      <c r="B30" s="1512"/>
      <c r="C30" s="1513"/>
      <c r="D30" s="1513"/>
      <c r="E30" s="1513"/>
      <c r="F30" s="1513"/>
      <c r="G30" s="1513"/>
      <c r="H30" s="1514"/>
    </row>
    <row r="31" spans="2:8" x14ac:dyDescent="0.25">
      <c r="B31" s="1512"/>
      <c r="C31" s="1513"/>
      <c r="D31" s="1513"/>
      <c r="E31" s="1513"/>
      <c r="F31" s="1513"/>
      <c r="G31" s="1513"/>
      <c r="H31" s="1514"/>
    </row>
    <row r="32" spans="2:8" x14ac:dyDescent="0.25">
      <c r="B32" s="1512"/>
      <c r="C32" s="1513"/>
      <c r="D32" s="1513"/>
      <c r="E32" s="1513"/>
      <c r="F32" s="1513"/>
      <c r="G32" s="1513"/>
      <c r="H32" s="1514"/>
    </row>
    <row r="33" spans="2:8" x14ac:dyDescent="0.25">
      <c r="B33" s="1512"/>
      <c r="C33" s="1513"/>
      <c r="D33" s="1513"/>
      <c r="E33" s="1513"/>
      <c r="F33" s="1513"/>
      <c r="G33" s="1513"/>
      <c r="H33" s="1514"/>
    </row>
    <row r="34" spans="2:8" x14ac:dyDescent="0.25">
      <c r="B34" s="1512"/>
      <c r="C34" s="1513"/>
      <c r="D34" s="1513"/>
      <c r="E34" s="1513"/>
      <c r="F34" s="1513"/>
      <c r="G34" s="1513"/>
      <c r="H34" s="1514"/>
    </row>
    <row r="35" spans="2:8" x14ac:dyDescent="0.25">
      <c r="B35" s="1515"/>
      <c r="C35" s="1516"/>
      <c r="D35" s="1516"/>
      <c r="E35" s="1516"/>
      <c r="F35" s="1516"/>
      <c r="G35" s="1516"/>
      <c r="H35" s="1517"/>
    </row>
  </sheetData>
  <mergeCells count="46">
    <mergeCell ref="B6:C6"/>
    <mergeCell ref="D6:E6"/>
    <mergeCell ref="B1:H1"/>
    <mergeCell ref="B3:C3"/>
    <mergeCell ref="D3:E3"/>
    <mergeCell ref="B4:C4"/>
    <mergeCell ref="D4:E4"/>
    <mergeCell ref="C7:D7"/>
    <mergeCell ref="G7:H7"/>
    <mergeCell ref="C8:D8"/>
    <mergeCell ref="G8:H8"/>
    <mergeCell ref="C9:D9"/>
    <mergeCell ref="G9:H9"/>
    <mergeCell ref="C10:D10"/>
    <mergeCell ref="G10:H10"/>
    <mergeCell ref="C11:D11"/>
    <mergeCell ref="G11:H11"/>
    <mergeCell ref="C12:D12"/>
    <mergeCell ref="G12:H12"/>
    <mergeCell ref="C13:D13"/>
    <mergeCell ref="G13:H13"/>
    <mergeCell ref="C14:D14"/>
    <mergeCell ref="G14:H14"/>
    <mergeCell ref="C15:D15"/>
    <mergeCell ref="G15:H15"/>
    <mergeCell ref="C16:D16"/>
    <mergeCell ref="G16:H16"/>
    <mergeCell ref="C17:D17"/>
    <mergeCell ref="G17:H17"/>
    <mergeCell ref="C18:D18"/>
    <mergeCell ref="G18:H18"/>
    <mergeCell ref="C19:D19"/>
    <mergeCell ref="G19:H19"/>
    <mergeCell ref="C20:D20"/>
    <mergeCell ref="G20:H20"/>
    <mergeCell ref="C21:D21"/>
    <mergeCell ref="G21:H21"/>
    <mergeCell ref="C25:D25"/>
    <mergeCell ref="G25:H25"/>
    <mergeCell ref="B28:H35"/>
    <mergeCell ref="C22:D22"/>
    <mergeCell ref="G22:H22"/>
    <mergeCell ref="C23:D23"/>
    <mergeCell ref="G23:H23"/>
    <mergeCell ref="C24:D24"/>
    <mergeCell ref="G24:H24"/>
  </mergeCells>
  <phoneticPr fontId="4"/>
  <conditionalFormatting sqref="H5">
    <cfRule type="expression" dxfId="1" priority="1">
      <formula>$H$5="認定"</formula>
    </cfRule>
  </conditionalFormatting>
  <pageMargins left="0.15748031496062992" right="0.15748031496062992" top="0.23622047244094491" bottom="0.23622047244094491"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21A4-28A9-4193-B784-C423D7022ED8}">
  <dimension ref="A1:J11"/>
  <sheetViews>
    <sheetView showGridLines="0" workbookViewId="0">
      <selection activeCell="B5" sqref="B5"/>
    </sheetView>
  </sheetViews>
  <sheetFormatPr defaultColWidth="9" defaultRowHeight="15.75" x14ac:dyDescent="0.25"/>
  <cols>
    <col min="1" max="1" width="13.125" style="5" customWidth="1"/>
    <col min="2" max="7" width="13.5" style="5" customWidth="1"/>
    <col min="8" max="16384" width="9" style="5"/>
  </cols>
  <sheetData>
    <row r="1" spans="1:10" ht="29.25" customHeight="1" x14ac:dyDescent="0.25">
      <c r="A1" s="5" t="s">
        <v>704</v>
      </c>
    </row>
    <row r="2" spans="1:10" ht="33" customHeight="1" x14ac:dyDescent="0.25">
      <c r="A2" s="22"/>
      <c r="B2" s="1537" t="s">
        <v>713</v>
      </c>
      <c r="C2" s="1538"/>
      <c r="D2" s="1539"/>
      <c r="E2" s="1537" t="s">
        <v>255</v>
      </c>
      <c r="F2" s="1538"/>
      <c r="G2" s="1539"/>
      <c r="H2" s="1537" t="s">
        <v>705</v>
      </c>
      <c r="I2" s="1538"/>
      <c r="J2" s="1539"/>
    </row>
    <row r="3" spans="1:10" ht="37.5" customHeight="1" x14ac:dyDescent="0.25">
      <c r="A3" s="20"/>
      <c r="B3" s="21" t="s">
        <v>257</v>
      </c>
      <c r="C3" s="21" t="s">
        <v>258</v>
      </c>
      <c r="D3" s="21" t="s">
        <v>254</v>
      </c>
      <c r="E3" s="21" t="s">
        <v>257</v>
      </c>
      <c r="F3" s="21" t="s">
        <v>258</v>
      </c>
      <c r="G3" s="21" t="s">
        <v>254</v>
      </c>
      <c r="H3" s="21" t="s">
        <v>257</v>
      </c>
      <c r="I3" s="21" t="s">
        <v>259</v>
      </c>
      <c r="J3" s="21" t="s">
        <v>256</v>
      </c>
    </row>
    <row r="4" spans="1:10" ht="27" customHeight="1" x14ac:dyDescent="0.25">
      <c r="A4" s="20">
        <v>2023</v>
      </c>
      <c r="B4" s="18"/>
      <c r="C4" s="18"/>
      <c r="D4" s="18"/>
      <c r="E4" s="18"/>
      <c r="F4" s="18"/>
      <c r="G4" s="18"/>
      <c r="H4" s="18"/>
      <c r="I4" s="18"/>
      <c r="J4" s="18"/>
    </row>
    <row r="5" spans="1:10" ht="27" customHeight="1" x14ac:dyDescent="0.25">
      <c r="A5" s="20">
        <v>2024</v>
      </c>
      <c r="B5" s="18"/>
      <c r="C5" s="18"/>
      <c r="D5" s="18"/>
      <c r="E5" s="18"/>
      <c r="F5" s="18"/>
      <c r="G5" s="18"/>
      <c r="H5" s="18"/>
      <c r="I5" s="18"/>
      <c r="J5" s="18"/>
    </row>
    <row r="6" spans="1:10" ht="27" customHeight="1" x14ac:dyDescent="0.25">
      <c r="A6" s="20">
        <v>2025</v>
      </c>
      <c r="B6" s="18"/>
      <c r="C6" s="18"/>
      <c r="D6" s="18"/>
      <c r="E6" s="18"/>
      <c r="F6" s="18"/>
      <c r="G6" s="18"/>
      <c r="H6" s="18"/>
      <c r="I6" s="18"/>
      <c r="J6" s="18"/>
    </row>
    <row r="7" spans="1:10" ht="27" customHeight="1" x14ac:dyDescent="0.25">
      <c r="A7" s="20">
        <v>2026</v>
      </c>
      <c r="B7" s="18"/>
      <c r="C7" s="18"/>
      <c r="D7" s="18"/>
      <c r="E7" s="18"/>
      <c r="F7" s="18"/>
      <c r="G7" s="18"/>
      <c r="H7" s="18"/>
      <c r="I7" s="18"/>
      <c r="J7" s="18"/>
    </row>
    <row r="8" spans="1:10" ht="27" customHeight="1" x14ac:dyDescent="0.25">
      <c r="A8" s="20">
        <v>2027</v>
      </c>
      <c r="B8" s="18"/>
      <c r="C8" s="18"/>
      <c r="D8" s="18"/>
      <c r="E8" s="18"/>
      <c r="F8" s="18"/>
      <c r="G8" s="18"/>
      <c r="H8" s="18"/>
      <c r="I8" s="18"/>
      <c r="J8" s="18"/>
    </row>
    <row r="9" spans="1:10" ht="27" customHeight="1" x14ac:dyDescent="0.25">
      <c r="A9" s="20">
        <v>2028</v>
      </c>
      <c r="B9" s="18"/>
      <c r="C9" s="18"/>
      <c r="D9" s="18"/>
      <c r="E9" s="18"/>
      <c r="F9" s="18"/>
      <c r="G9" s="18"/>
      <c r="H9" s="18"/>
      <c r="I9" s="18"/>
      <c r="J9" s="18"/>
    </row>
    <row r="10" spans="1:10" ht="27" customHeight="1" x14ac:dyDescent="0.25">
      <c r="A10" s="20">
        <v>2029</v>
      </c>
      <c r="B10" s="18"/>
      <c r="C10" s="18"/>
      <c r="D10" s="18"/>
      <c r="E10" s="18"/>
      <c r="F10" s="18"/>
      <c r="G10" s="18"/>
      <c r="H10" s="18"/>
      <c r="I10" s="18"/>
      <c r="J10" s="18"/>
    </row>
    <row r="11" spans="1:10" ht="27" customHeight="1" x14ac:dyDescent="0.25">
      <c r="A11" s="20">
        <v>2030</v>
      </c>
      <c r="B11" s="18"/>
      <c r="C11" s="18"/>
      <c r="D11" s="18"/>
      <c r="E11" s="18"/>
      <c r="F11" s="18"/>
      <c r="G11" s="18"/>
      <c r="H11" s="18"/>
      <c r="I11" s="18"/>
      <c r="J11" s="18"/>
    </row>
  </sheetData>
  <mergeCells count="3">
    <mergeCell ref="E2:G2"/>
    <mergeCell ref="H2:J2"/>
    <mergeCell ref="B2:D2"/>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C649-DF14-49CF-A499-2C4CDDC54F53}">
  <dimension ref="A1:C99"/>
  <sheetViews>
    <sheetView topLeftCell="A5" workbookViewId="0">
      <selection activeCell="E12" sqref="E12"/>
    </sheetView>
  </sheetViews>
  <sheetFormatPr defaultColWidth="9" defaultRowHeight="18.75" x14ac:dyDescent="0.4"/>
  <cols>
    <col min="1" max="1" width="9" style="39"/>
    <col min="2" max="2" width="31.75" style="40" bestFit="1" customWidth="1"/>
    <col min="3" max="3" width="40.25" style="35" bestFit="1" customWidth="1"/>
    <col min="4" max="16384" width="9" style="35"/>
  </cols>
  <sheetData>
    <row r="1" spans="1:3" x14ac:dyDescent="0.4">
      <c r="A1" s="32" t="s">
        <v>389</v>
      </c>
      <c r="B1" s="33" t="s">
        <v>390</v>
      </c>
      <c r="C1" s="34" t="s">
        <v>391</v>
      </c>
    </row>
    <row r="2" spans="1:3" x14ac:dyDescent="0.4">
      <c r="A2" s="1540" t="s">
        <v>392</v>
      </c>
      <c r="B2" s="1543" t="s">
        <v>393</v>
      </c>
      <c r="C2" s="36" t="s">
        <v>394</v>
      </c>
    </row>
    <row r="3" spans="1:3" x14ac:dyDescent="0.4">
      <c r="A3" s="1541"/>
      <c r="B3" s="1544"/>
      <c r="C3" s="36" t="s">
        <v>395</v>
      </c>
    </row>
    <row r="4" spans="1:3" x14ac:dyDescent="0.4">
      <c r="A4" s="1541"/>
      <c r="B4" s="1544"/>
      <c r="C4" s="36" t="s">
        <v>396</v>
      </c>
    </row>
    <row r="5" spans="1:3" x14ac:dyDescent="0.4">
      <c r="A5" s="1542"/>
      <c r="B5" s="1545"/>
      <c r="C5" s="36" t="s">
        <v>397</v>
      </c>
    </row>
    <row r="6" spans="1:3" x14ac:dyDescent="0.4">
      <c r="A6" s="37" t="s">
        <v>398</v>
      </c>
      <c r="B6" s="38" t="s">
        <v>399</v>
      </c>
      <c r="C6" s="36" t="s">
        <v>400</v>
      </c>
    </row>
    <row r="7" spans="1:3" x14ac:dyDescent="0.4">
      <c r="A7" s="1540" t="s">
        <v>401</v>
      </c>
      <c r="B7" s="1543" t="s">
        <v>402</v>
      </c>
      <c r="C7" s="36" t="s">
        <v>403</v>
      </c>
    </row>
    <row r="8" spans="1:3" x14ac:dyDescent="0.4">
      <c r="A8" s="1541"/>
      <c r="B8" s="1544"/>
      <c r="C8" s="36" t="s">
        <v>404</v>
      </c>
    </row>
    <row r="9" spans="1:3" x14ac:dyDescent="0.4">
      <c r="A9" s="1542"/>
      <c r="B9" s="1545"/>
      <c r="C9" s="36" t="s">
        <v>405</v>
      </c>
    </row>
    <row r="10" spans="1:3" x14ac:dyDescent="0.4">
      <c r="A10" s="1540" t="s">
        <v>406</v>
      </c>
      <c r="B10" s="1543" t="s">
        <v>407</v>
      </c>
      <c r="C10" s="36" t="s">
        <v>408</v>
      </c>
    </row>
    <row r="11" spans="1:3" x14ac:dyDescent="0.4">
      <c r="A11" s="1542"/>
      <c r="B11" s="1545"/>
      <c r="C11" s="36" t="s">
        <v>409</v>
      </c>
    </row>
    <row r="12" spans="1:3" x14ac:dyDescent="0.4">
      <c r="A12" s="37" t="s">
        <v>410</v>
      </c>
      <c r="B12" s="38" t="s">
        <v>411</v>
      </c>
      <c r="C12" s="36" t="s">
        <v>412</v>
      </c>
    </row>
    <row r="13" spans="1:3" x14ac:dyDescent="0.4">
      <c r="A13" s="1540" t="s">
        <v>413</v>
      </c>
      <c r="B13" s="1543" t="s">
        <v>414</v>
      </c>
      <c r="C13" s="36" t="s">
        <v>415</v>
      </c>
    </row>
    <row r="14" spans="1:3" x14ac:dyDescent="0.4">
      <c r="A14" s="1542"/>
      <c r="B14" s="1545"/>
      <c r="C14" s="36" t="s">
        <v>416</v>
      </c>
    </row>
    <row r="15" spans="1:3" x14ac:dyDescent="0.4">
      <c r="A15" s="37" t="s">
        <v>417</v>
      </c>
      <c r="B15" s="38" t="s">
        <v>418</v>
      </c>
      <c r="C15" s="36" t="s">
        <v>419</v>
      </c>
    </row>
    <row r="16" spans="1:3" x14ac:dyDescent="0.4">
      <c r="A16" s="37" t="s">
        <v>420</v>
      </c>
      <c r="B16" s="38" t="s">
        <v>421</v>
      </c>
      <c r="C16" s="36" t="s">
        <v>422</v>
      </c>
    </row>
    <row r="17" spans="1:3" x14ac:dyDescent="0.4">
      <c r="A17" s="1540" t="s">
        <v>423</v>
      </c>
      <c r="B17" s="1543" t="s">
        <v>424</v>
      </c>
      <c r="C17" s="36" t="s">
        <v>425</v>
      </c>
    </row>
    <row r="18" spans="1:3" x14ac:dyDescent="0.4">
      <c r="A18" s="1541"/>
      <c r="B18" s="1544"/>
      <c r="C18" s="36" t="s">
        <v>426</v>
      </c>
    </row>
    <row r="19" spans="1:3" x14ac:dyDescent="0.4">
      <c r="A19" s="1541"/>
      <c r="B19" s="1544"/>
      <c r="C19" s="36" t="s">
        <v>427</v>
      </c>
    </row>
    <row r="20" spans="1:3" x14ac:dyDescent="0.4">
      <c r="A20" s="1541"/>
      <c r="B20" s="1544"/>
      <c r="C20" s="36" t="s">
        <v>428</v>
      </c>
    </row>
    <row r="21" spans="1:3" x14ac:dyDescent="0.4">
      <c r="A21" s="1541"/>
      <c r="B21" s="1544"/>
      <c r="C21" s="36" t="s">
        <v>429</v>
      </c>
    </row>
    <row r="22" spans="1:3" x14ac:dyDescent="0.4">
      <c r="A22" s="1540" t="s">
        <v>430</v>
      </c>
      <c r="B22" s="1543" t="s">
        <v>431</v>
      </c>
      <c r="C22" s="36" t="s">
        <v>432</v>
      </c>
    </row>
    <row r="23" spans="1:3" x14ac:dyDescent="0.4">
      <c r="A23" s="1541"/>
      <c r="B23" s="1544"/>
      <c r="C23" s="36" t="s">
        <v>433</v>
      </c>
    </row>
    <row r="24" spans="1:3" x14ac:dyDescent="0.4">
      <c r="A24" s="1542"/>
      <c r="B24" s="1545"/>
      <c r="C24" s="36" t="s">
        <v>434</v>
      </c>
    </row>
    <row r="25" spans="1:3" x14ac:dyDescent="0.4">
      <c r="A25" s="1540" t="s">
        <v>435</v>
      </c>
      <c r="B25" s="1543" t="s">
        <v>436</v>
      </c>
      <c r="C25" s="36" t="s">
        <v>437</v>
      </c>
    </row>
    <row r="26" spans="1:3" x14ac:dyDescent="0.4">
      <c r="A26" s="1541"/>
      <c r="B26" s="1544"/>
      <c r="C26" s="36" t="s">
        <v>438</v>
      </c>
    </row>
    <row r="27" spans="1:3" x14ac:dyDescent="0.4">
      <c r="A27" s="1541"/>
      <c r="B27" s="1544"/>
      <c r="C27" s="36" t="s">
        <v>439</v>
      </c>
    </row>
    <row r="28" spans="1:3" x14ac:dyDescent="0.4">
      <c r="A28" s="1541"/>
      <c r="B28" s="1544"/>
      <c r="C28" s="36" t="s">
        <v>440</v>
      </c>
    </row>
    <row r="29" spans="1:3" x14ac:dyDescent="0.4">
      <c r="A29" s="1541"/>
      <c r="B29" s="1544"/>
      <c r="C29" s="36" t="s">
        <v>441</v>
      </c>
    </row>
    <row r="30" spans="1:3" x14ac:dyDescent="0.4">
      <c r="A30" s="1541"/>
      <c r="B30" s="1544"/>
      <c r="C30" s="36" t="s">
        <v>442</v>
      </c>
    </row>
    <row r="31" spans="1:3" x14ac:dyDescent="0.4">
      <c r="A31" s="1542"/>
      <c r="B31" s="1545"/>
      <c r="C31" s="36" t="s">
        <v>443</v>
      </c>
    </row>
    <row r="32" spans="1:3" x14ac:dyDescent="0.4">
      <c r="A32" s="1540" t="s">
        <v>444</v>
      </c>
      <c r="B32" s="1543" t="s">
        <v>445</v>
      </c>
      <c r="C32" s="36" t="s">
        <v>446</v>
      </c>
    </row>
    <row r="33" spans="1:3" x14ac:dyDescent="0.4">
      <c r="A33" s="1542"/>
      <c r="B33" s="1545"/>
      <c r="C33" s="36" t="s">
        <v>445</v>
      </c>
    </row>
    <row r="34" spans="1:3" x14ac:dyDescent="0.4">
      <c r="A34" s="1540" t="s">
        <v>447</v>
      </c>
      <c r="B34" s="1543" t="s">
        <v>448</v>
      </c>
      <c r="C34" s="36" t="s">
        <v>449</v>
      </c>
    </row>
    <row r="35" spans="1:3" x14ac:dyDescent="0.4">
      <c r="A35" s="1541"/>
      <c r="B35" s="1544"/>
      <c r="C35" s="36" t="s">
        <v>450</v>
      </c>
    </row>
    <row r="36" spans="1:3" x14ac:dyDescent="0.4">
      <c r="A36" s="1541"/>
      <c r="B36" s="1544"/>
      <c r="C36" s="36" t="s">
        <v>451</v>
      </c>
    </row>
    <row r="37" spans="1:3" x14ac:dyDescent="0.4">
      <c r="A37" s="1541"/>
      <c r="B37" s="1544"/>
      <c r="C37" s="36" t="s">
        <v>452</v>
      </c>
    </row>
    <row r="38" spans="1:3" x14ac:dyDescent="0.4">
      <c r="A38" s="1541"/>
      <c r="B38" s="1544"/>
      <c r="C38" s="36" t="s">
        <v>453</v>
      </c>
    </row>
    <row r="39" spans="1:3" x14ac:dyDescent="0.4">
      <c r="A39" s="1542"/>
      <c r="B39" s="1545"/>
      <c r="C39" s="36" t="s">
        <v>454</v>
      </c>
    </row>
    <row r="40" spans="1:3" x14ac:dyDescent="0.4">
      <c r="A40" s="37" t="s">
        <v>455</v>
      </c>
      <c r="B40" s="38" t="s">
        <v>456</v>
      </c>
      <c r="C40" s="36" t="s">
        <v>457</v>
      </c>
    </row>
    <row r="41" spans="1:3" x14ac:dyDescent="0.4">
      <c r="A41" s="1540" t="s">
        <v>458</v>
      </c>
      <c r="B41" s="1543" t="s">
        <v>459</v>
      </c>
      <c r="C41" s="36" t="s">
        <v>460</v>
      </c>
    </row>
    <row r="42" spans="1:3" x14ac:dyDescent="0.4">
      <c r="A42" s="1541"/>
      <c r="B42" s="1544"/>
      <c r="C42" s="36" t="s">
        <v>461</v>
      </c>
    </row>
    <row r="43" spans="1:3" x14ac:dyDescent="0.4">
      <c r="A43" s="1541"/>
      <c r="B43" s="1544"/>
      <c r="C43" s="36" t="s">
        <v>462</v>
      </c>
    </row>
    <row r="44" spans="1:3" x14ac:dyDescent="0.4">
      <c r="A44" s="1541"/>
      <c r="B44" s="1544"/>
      <c r="C44" s="36" t="s">
        <v>463</v>
      </c>
    </row>
    <row r="45" spans="1:3" x14ac:dyDescent="0.4">
      <c r="A45" s="1542"/>
      <c r="B45" s="1545"/>
      <c r="C45" s="36" t="s">
        <v>464</v>
      </c>
    </row>
    <row r="46" spans="1:3" x14ac:dyDescent="0.4">
      <c r="A46" s="1540" t="s">
        <v>465</v>
      </c>
      <c r="B46" s="1543" t="s">
        <v>466</v>
      </c>
      <c r="C46" s="36" t="s">
        <v>467</v>
      </c>
    </row>
    <row r="47" spans="1:3" x14ac:dyDescent="0.4">
      <c r="A47" s="1541"/>
      <c r="B47" s="1544"/>
      <c r="C47" s="36" t="s">
        <v>468</v>
      </c>
    </row>
    <row r="48" spans="1:3" x14ac:dyDescent="0.4">
      <c r="A48" s="1541"/>
      <c r="B48" s="1544"/>
      <c r="C48" s="36" t="s">
        <v>469</v>
      </c>
    </row>
    <row r="49" spans="1:3" x14ac:dyDescent="0.4">
      <c r="A49" s="1541"/>
      <c r="B49" s="1544"/>
      <c r="C49" s="36" t="s">
        <v>470</v>
      </c>
    </row>
    <row r="50" spans="1:3" x14ac:dyDescent="0.4">
      <c r="A50" s="1541"/>
      <c r="B50" s="1544"/>
      <c r="C50" s="36" t="s">
        <v>471</v>
      </c>
    </row>
    <row r="51" spans="1:3" x14ac:dyDescent="0.4">
      <c r="A51" s="1542"/>
      <c r="B51" s="1545"/>
      <c r="C51" s="36" t="s">
        <v>472</v>
      </c>
    </row>
    <row r="52" spans="1:3" x14ac:dyDescent="0.4">
      <c r="A52" s="1540" t="s">
        <v>473</v>
      </c>
      <c r="B52" s="1543" t="s">
        <v>474</v>
      </c>
      <c r="C52" s="36" t="s">
        <v>475</v>
      </c>
    </row>
    <row r="53" spans="1:3" x14ac:dyDescent="0.4">
      <c r="A53" s="1541"/>
      <c r="B53" s="1544"/>
      <c r="C53" s="36" t="s">
        <v>476</v>
      </c>
    </row>
    <row r="54" spans="1:3" x14ac:dyDescent="0.4">
      <c r="A54" s="1542"/>
      <c r="B54" s="1545"/>
      <c r="C54" s="36" t="s">
        <v>477</v>
      </c>
    </row>
    <row r="55" spans="1:3" x14ac:dyDescent="0.4">
      <c r="A55" s="1540" t="s">
        <v>478</v>
      </c>
      <c r="B55" s="1543" t="s">
        <v>479</v>
      </c>
      <c r="C55" s="36" t="s">
        <v>480</v>
      </c>
    </row>
    <row r="56" spans="1:3" x14ac:dyDescent="0.4">
      <c r="A56" s="1541"/>
      <c r="B56" s="1544"/>
      <c r="C56" s="36" t="s">
        <v>481</v>
      </c>
    </row>
    <row r="57" spans="1:3" x14ac:dyDescent="0.4">
      <c r="A57" s="1541"/>
      <c r="B57" s="1544"/>
      <c r="C57" s="36" t="s">
        <v>482</v>
      </c>
    </row>
    <row r="58" spans="1:3" x14ac:dyDescent="0.4">
      <c r="A58" s="1541"/>
      <c r="B58" s="1544"/>
      <c r="C58" s="36" t="s">
        <v>483</v>
      </c>
    </row>
    <row r="59" spans="1:3" x14ac:dyDescent="0.4">
      <c r="A59" s="1541"/>
      <c r="B59" s="1544"/>
      <c r="C59" s="36" t="s">
        <v>484</v>
      </c>
    </row>
    <row r="60" spans="1:3" x14ac:dyDescent="0.4">
      <c r="A60" s="1541"/>
      <c r="B60" s="1544"/>
      <c r="C60" s="36" t="s">
        <v>485</v>
      </c>
    </row>
    <row r="61" spans="1:3" x14ac:dyDescent="0.4">
      <c r="A61" s="1541"/>
      <c r="B61" s="1544"/>
      <c r="C61" s="36" t="s">
        <v>486</v>
      </c>
    </row>
    <row r="62" spans="1:3" x14ac:dyDescent="0.4">
      <c r="A62" s="1542"/>
      <c r="B62" s="1545"/>
      <c r="C62" s="36" t="s">
        <v>487</v>
      </c>
    </row>
    <row r="63" spans="1:3" x14ac:dyDescent="0.4">
      <c r="A63" s="1540" t="s">
        <v>488</v>
      </c>
      <c r="B63" s="1543" t="s">
        <v>489</v>
      </c>
      <c r="C63" s="36" t="s">
        <v>490</v>
      </c>
    </row>
    <row r="64" spans="1:3" x14ac:dyDescent="0.4">
      <c r="A64" s="1541"/>
      <c r="B64" s="1544"/>
      <c r="C64" s="36" t="s">
        <v>491</v>
      </c>
    </row>
    <row r="65" spans="1:3" x14ac:dyDescent="0.4">
      <c r="A65" s="1541"/>
      <c r="B65" s="1544"/>
      <c r="C65" s="36" t="s">
        <v>492</v>
      </c>
    </row>
    <row r="66" spans="1:3" x14ac:dyDescent="0.4">
      <c r="A66" s="1541"/>
      <c r="B66" s="1544"/>
      <c r="C66" s="36" t="s">
        <v>493</v>
      </c>
    </row>
    <row r="67" spans="1:3" x14ac:dyDescent="0.4">
      <c r="A67" s="1542"/>
      <c r="B67" s="1545"/>
      <c r="C67" s="36" t="s">
        <v>494</v>
      </c>
    </row>
    <row r="68" spans="1:3" x14ac:dyDescent="0.4">
      <c r="A68" s="1540" t="s">
        <v>495</v>
      </c>
      <c r="B68" s="1543" t="s">
        <v>496</v>
      </c>
      <c r="C68" s="36" t="s">
        <v>497</v>
      </c>
    </row>
    <row r="69" spans="1:3" x14ac:dyDescent="0.4">
      <c r="A69" s="1541"/>
      <c r="B69" s="1544"/>
      <c r="C69" s="36" t="s">
        <v>498</v>
      </c>
    </row>
    <row r="70" spans="1:3" x14ac:dyDescent="0.4">
      <c r="A70" s="1541"/>
      <c r="B70" s="1544"/>
      <c r="C70" s="36" t="s">
        <v>499</v>
      </c>
    </row>
    <row r="71" spans="1:3" x14ac:dyDescent="0.4">
      <c r="A71" s="1542"/>
      <c r="B71" s="1545"/>
      <c r="C71" s="36" t="s">
        <v>500</v>
      </c>
    </row>
    <row r="72" spans="1:3" x14ac:dyDescent="0.4">
      <c r="A72" s="1540" t="s">
        <v>501</v>
      </c>
      <c r="B72" s="1543" t="s">
        <v>502</v>
      </c>
      <c r="C72" s="36" t="s">
        <v>503</v>
      </c>
    </row>
    <row r="73" spans="1:3" x14ac:dyDescent="0.4">
      <c r="A73" s="1541"/>
      <c r="B73" s="1544"/>
      <c r="C73" s="36" t="s">
        <v>504</v>
      </c>
    </row>
    <row r="74" spans="1:3" x14ac:dyDescent="0.4">
      <c r="A74" s="1542"/>
      <c r="B74" s="1545"/>
      <c r="C74" s="36" t="s">
        <v>505</v>
      </c>
    </row>
    <row r="75" spans="1:3" x14ac:dyDescent="0.4">
      <c r="A75" s="1540" t="s">
        <v>506</v>
      </c>
      <c r="B75" s="1543" t="s">
        <v>507</v>
      </c>
      <c r="C75" s="36" t="s">
        <v>508</v>
      </c>
    </row>
    <row r="76" spans="1:3" x14ac:dyDescent="0.4">
      <c r="A76" s="1541"/>
      <c r="B76" s="1544"/>
      <c r="C76" s="36" t="s">
        <v>509</v>
      </c>
    </row>
    <row r="77" spans="1:3" x14ac:dyDescent="0.4">
      <c r="A77" s="1542"/>
      <c r="B77" s="1545"/>
      <c r="C77" s="36" t="s">
        <v>510</v>
      </c>
    </row>
    <row r="78" spans="1:3" x14ac:dyDescent="0.4">
      <c r="A78" s="1540" t="s">
        <v>511</v>
      </c>
      <c r="B78" s="1543" t="s">
        <v>512</v>
      </c>
      <c r="C78" s="36" t="s">
        <v>513</v>
      </c>
    </row>
    <row r="79" spans="1:3" x14ac:dyDescent="0.4">
      <c r="A79" s="1542"/>
      <c r="B79" s="1545"/>
      <c r="C79" s="36" t="s">
        <v>514</v>
      </c>
    </row>
    <row r="80" spans="1:3" x14ac:dyDescent="0.4">
      <c r="A80" s="1540" t="s">
        <v>515</v>
      </c>
      <c r="B80" s="1543" t="s">
        <v>516</v>
      </c>
      <c r="C80" s="36" t="s">
        <v>517</v>
      </c>
    </row>
    <row r="81" spans="1:3" x14ac:dyDescent="0.4">
      <c r="A81" s="1542"/>
      <c r="B81" s="1545"/>
      <c r="C81" s="36" t="s">
        <v>518</v>
      </c>
    </row>
    <row r="82" spans="1:3" x14ac:dyDescent="0.4">
      <c r="A82" s="1540" t="s">
        <v>519</v>
      </c>
      <c r="B82" s="1543" t="s">
        <v>520</v>
      </c>
      <c r="C82" s="36" t="s">
        <v>521</v>
      </c>
    </row>
    <row r="83" spans="1:3" x14ac:dyDescent="0.4">
      <c r="A83" s="1541"/>
      <c r="B83" s="1544"/>
      <c r="C83" s="36" t="s">
        <v>522</v>
      </c>
    </row>
    <row r="84" spans="1:3" x14ac:dyDescent="0.4">
      <c r="A84" s="1542"/>
      <c r="B84" s="1545"/>
      <c r="C84" s="36" t="s">
        <v>523</v>
      </c>
    </row>
    <row r="85" spans="1:3" x14ac:dyDescent="0.4">
      <c r="A85" s="37" t="s">
        <v>524</v>
      </c>
      <c r="B85" s="38" t="s">
        <v>525</v>
      </c>
      <c r="C85" s="36" t="s">
        <v>526</v>
      </c>
    </row>
    <row r="86" spans="1:3" x14ac:dyDescent="0.4">
      <c r="A86" s="1540" t="s">
        <v>527</v>
      </c>
      <c r="B86" s="1543" t="s">
        <v>528</v>
      </c>
      <c r="C86" s="36" t="s">
        <v>529</v>
      </c>
    </row>
    <row r="87" spans="1:3" x14ac:dyDescent="0.4">
      <c r="A87" s="1541"/>
      <c r="B87" s="1544"/>
      <c r="C87" s="36" t="s">
        <v>530</v>
      </c>
    </row>
    <row r="88" spans="1:3" x14ac:dyDescent="0.4">
      <c r="A88" s="1541"/>
      <c r="B88" s="1544"/>
      <c r="C88" s="36" t="s">
        <v>531</v>
      </c>
    </row>
    <row r="89" spans="1:3" x14ac:dyDescent="0.4">
      <c r="A89" s="1542"/>
      <c r="B89" s="1545"/>
      <c r="C89" s="36" t="s">
        <v>532</v>
      </c>
    </row>
    <row r="90" spans="1:3" x14ac:dyDescent="0.4">
      <c r="A90" s="1540" t="s">
        <v>533</v>
      </c>
      <c r="B90" s="1543" t="s">
        <v>534</v>
      </c>
      <c r="C90" s="36" t="s">
        <v>535</v>
      </c>
    </row>
    <row r="91" spans="1:3" x14ac:dyDescent="0.4">
      <c r="A91" s="1541"/>
      <c r="B91" s="1544"/>
      <c r="C91" s="36" t="s">
        <v>536</v>
      </c>
    </row>
    <row r="92" spans="1:3" x14ac:dyDescent="0.4">
      <c r="A92" s="1541"/>
      <c r="B92" s="1544"/>
      <c r="C92" s="36" t="s">
        <v>537</v>
      </c>
    </row>
    <row r="93" spans="1:3" x14ac:dyDescent="0.4">
      <c r="A93" s="1541"/>
      <c r="B93" s="1544"/>
      <c r="C93" s="36" t="s">
        <v>538</v>
      </c>
    </row>
    <row r="94" spans="1:3" x14ac:dyDescent="0.4">
      <c r="A94" s="1541"/>
      <c r="B94" s="1544"/>
      <c r="C94" s="36" t="s">
        <v>539</v>
      </c>
    </row>
    <row r="95" spans="1:3" x14ac:dyDescent="0.4">
      <c r="A95" s="1541"/>
      <c r="B95" s="1544"/>
      <c r="C95" s="36" t="s">
        <v>540</v>
      </c>
    </row>
    <row r="96" spans="1:3" x14ac:dyDescent="0.4">
      <c r="A96" s="1541"/>
      <c r="B96" s="1544"/>
      <c r="C96" s="36" t="s">
        <v>534</v>
      </c>
    </row>
    <row r="97" spans="1:3" x14ac:dyDescent="0.4">
      <c r="A97" s="1542"/>
      <c r="B97" s="1545"/>
      <c r="C97" s="36" t="s">
        <v>541</v>
      </c>
    </row>
    <row r="98" spans="1:3" x14ac:dyDescent="0.4">
      <c r="A98" s="1540" t="s">
        <v>542</v>
      </c>
      <c r="B98" s="1543" t="s">
        <v>543</v>
      </c>
      <c r="C98" s="36" t="s">
        <v>544</v>
      </c>
    </row>
    <row r="99" spans="1:3" x14ac:dyDescent="0.4">
      <c r="A99" s="1542"/>
      <c r="B99" s="1545"/>
      <c r="C99" s="36" t="s">
        <v>545</v>
      </c>
    </row>
  </sheetData>
  <mergeCells count="46">
    <mergeCell ref="A90:A97"/>
    <mergeCell ref="B90:B97"/>
    <mergeCell ref="A98:A99"/>
    <mergeCell ref="B98:B99"/>
    <mergeCell ref="A80:A81"/>
    <mergeCell ref="B80:B81"/>
    <mergeCell ref="A82:A84"/>
    <mergeCell ref="B82:B84"/>
    <mergeCell ref="A86:A89"/>
    <mergeCell ref="B86:B89"/>
    <mergeCell ref="A72:A74"/>
    <mergeCell ref="B72:B74"/>
    <mergeCell ref="A75:A77"/>
    <mergeCell ref="B75:B77"/>
    <mergeCell ref="A78:A79"/>
    <mergeCell ref="B78:B79"/>
    <mergeCell ref="A55:A62"/>
    <mergeCell ref="B55:B62"/>
    <mergeCell ref="A63:A67"/>
    <mergeCell ref="B63:B67"/>
    <mergeCell ref="A68:A71"/>
    <mergeCell ref="B68:B71"/>
    <mergeCell ref="A41:A45"/>
    <mergeCell ref="B41:B45"/>
    <mergeCell ref="A46:A51"/>
    <mergeCell ref="B46:B51"/>
    <mergeCell ref="A52:A54"/>
    <mergeCell ref="B52:B54"/>
    <mergeCell ref="A25:A31"/>
    <mergeCell ref="B25:B31"/>
    <mergeCell ref="A32:A33"/>
    <mergeCell ref="B32:B33"/>
    <mergeCell ref="A34:A39"/>
    <mergeCell ref="B34:B39"/>
    <mergeCell ref="A13:A14"/>
    <mergeCell ref="B13:B14"/>
    <mergeCell ref="A17:A21"/>
    <mergeCell ref="B17:B21"/>
    <mergeCell ref="A22:A24"/>
    <mergeCell ref="B22:B24"/>
    <mergeCell ref="A2:A5"/>
    <mergeCell ref="B2:B5"/>
    <mergeCell ref="A7:A9"/>
    <mergeCell ref="B7:B9"/>
    <mergeCell ref="A10:A11"/>
    <mergeCell ref="B10:B11"/>
  </mergeCells>
  <phoneticPr fontId="4"/>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52C0-AC4B-472C-A4F7-1B25297BD197}">
  <sheetPr>
    <pageSetUpPr fitToPage="1"/>
  </sheetPr>
  <dimension ref="A1:I43"/>
  <sheetViews>
    <sheetView showGridLines="0" view="pageBreakPreview" topLeftCell="A37" zoomScale="70" zoomScaleNormal="85" zoomScaleSheetLayoutView="70" workbookViewId="0">
      <selection activeCell="I40" sqref="I40"/>
    </sheetView>
  </sheetViews>
  <sheetFormatPr defaultColWidth="9" defaultRowHeight="15.75" x14ac:dyDescent="0.25"/>
  <cols>
    <col min="1" max="1" width="1.875" style="5" customWidth="1"/>
    <col min="2" max="2" width="6" style="5" customWidth="1"/>
    <col min="3" max="3" width="5.25" style="5" customWidth="1"/>
    <col min="4" max="4" width="23.875" style="5" customWidth="1"/>
    <col min="5" max="5" width="37.5" style="5" customWidth="1"/>
    <col min="6" max="6" width="7.25" style="5" customWidth="1"/>
    <col min="7" max="7" width="7.625" style="5" customWidth="1"/>
    <col min="8" max="9" width="23.5" style="5" customWidth="1"/>
    <col min="10" max="16384" width="9" style="5"/>
  </cols>
  <sheetData>
    <row r="1" spans="1:9" ht="39.950000000000003" customHeight="1" x14ac:dyDescent="0.7">
      <c r="A1" s="882"/>
      <c r="B1" s="1549" t="s">
        <v>221</v>
      </c>
      <c r="C1" s="1549"/>
      <c r="D1" s="1550"/>
      <c r="E1" s="1550"/>
      <c r="F1" s="1550"/>
      <c r="G1" s="1550"/>
      <c r="H1" s="1550"/>
      <c r="I1" s="1550"/>
    </row>
    <row r="2" spans="1:9" ht="24.6" customHeight="1" x14ac:dyDescent="0.4">
      <c r="B2" s="6"/>
      <c r="C2" s="6"/>
      <c r="D2" s="6"/>
      <c r="H2" s="1001" t="s">
        <v>364</v>
      </c>
      <c r="I2" s="17"/>
    </row>
    <row r="3" spans="1:9" ht="27.95" customHeight="1" x14ac:dyDescent="0.25">
      <c r="B3" s="1590" t="s">
        <v>1102</v>
      </c>
      <c r="C3" s="1591"/>
      <c r="D3" s="1592"/>
      <c r="E3" s="1012" t="str">
        <f>IF(入力シート!AO3="",IF(入力シート!K3="","",入力シート!K3),入力シート!AO3)</f>
        <v/>
      </c>
      <c r="F3" s="593"/>
      <c r="H3" s="884" t="s">
        <v>189</v>
      </c>
      <c r="I3" s="885">
        <f>入力シート!AX13</f>
        <v>9</v>
      </c>
    </row>
    <row r="4" spans="1:9" ht="27.95" customHeight="1" x14ac:dyDescent="0.25">
      <c r="B4" s="1546" t="s">
        <v>363</v>
      </c>
      <c r="C4" s="1547"/>
      <c r="D4" s="1548"/>
      <c r="E4" s="1012" t="str">
        <f>IF(入力シート!AO4="",IF(入力シート!K4="","",入力シート!K4),入力シート!AO4)</f>
        <v/>
      </c>
      <c r="F4" s="886"/>
      <c r="H4" s="29" t="s">
        <v>188</v>
      </c>
      <c r="I4" s="885" t="str">
        <f>入力シート!AX15</f>
        <v/>
      </c>
    </row>
    <row r="5" spans="1:9" ht="27.95" customHeight="1" x14ac:dyDescent="0.25">
      <c r="B5" s="1546" t="s">
        <v>362</v>
      </c>
      <c r="C5" s="1547"/>
      <c r="D5" s="1548"/>
      <c r="E5" s="1012" t="str">
        <f>IF(入力シート!AO6="",IF(入力シート!K6="","",入力シート!K6),入力シート!AO6)</f>
        <v/>
      </c>
      <c r="H5" s="29" t="s">
        <v>262</v>
      </c>
      <c r="I5" s="885" t="str">
        <f>入力シート!AX16</f>
        <v/>
      </c>
    </row>
    <row r="6" spans="1:9" ht="27.95" customHeight="1" x14ac:dyDescent="0.25">
      <c r="B6" s="1546" t="s">
        <v>366</v>
      </c>
      <c r="C6" s="1547"/>
      <c r="D6" s="1548"/>
      <c r="E6" s="883" t="str">
        <f>IF(入力シート!AO10="",IF(入力シート!K13="","",入力シート!K13),入力シート!AO10)</f>
        <v/>
      </c>
      <c r="F6" s="887"/>
      <c r="H6" s="888" t="s">
        <v>1065</v>
      </c>
      <c r="I6" s="889" t="str">
        <f>IF(I5="認定",入力シート!AX17,"-")</f>
        <v>-</v>
      </c>
    </row>
    <row r="7" spans="1:9" ht="15" customHeight="1" x14ac:dyDescent="0.25">
      <c r="B7" s="890"/>
      <c r="C7" s="890"/>
      <c r="D7" s="891"/>
      <c r="E7" s="892"/>
      <c r="F7" s="887"/>
      <c r="H7" s="893"/>
      <c r="I7" s="894"/>
    </row>
    <row r="8" spans="1:9" ht="28.5" customHeight="1" x14ac:dyDescent="0.4">
      <c r="B8" s="895" t="s">
        <v>261</v>
      </c>
      <c r="C8" s="1578" t="s">
        <v>1047</v>
      </c>
      <c r="D8" s="1579"/>
      <c r="E8" s="1579"/>
      <c r="F8" s="895" t="s">
        <v>1066</v>
      </c>
      <c r="G8" s="895" t="s">
        <v>260</v>
      </c>
      <c r="H8" s="1570" t="s">
        <v>639</v>
      </c>
      <c r="I8" s="1571"/>
    </row>
    <row r="9" spans="1:9" ht="30" customHeight="1" x14ac:dyDescent="0.4">
      <c r="B9" s="896">
        <v>1</v>
      </c>
      <c r="C9" s="1566" t="s">
        <v>1059</v>
      </c>
      <c r="D9" s="1567"/>
      <c r="E9" s="1568"/>
      <c r="F9" s="897">
        <f>入力シート!AT24</f>
        <v>0</v>
      </c>
      <c r="G9" s="897" t="str">
        <f>入力シート!AV24</f>
        <v/>
      </c>
      <c r="H9" s="1561" t="str">
        <f>IF(F9=G9,"",IF(F9&gt;G9,入力シート!AW25,""))</f>
        <v/>
      </c>
      <c r="I9" s="1562"/>
    </row>
    <row r="10" spans="1:9" ht="30" customHeight="1" x14ac:dyDescent="0.4">
      <c r="B10" s="898">
        <v>2</v>
      </c>
      <c r="C10" s="1563" t="s">
        <v>1060</v>
      </c>
      <c r="D10" s="1564"/>
      <c r="E10" s="1565"/>
      <c r="F10" s="899">
        <f>入力シート!AT40</f>
        <v>0</v>
      </c>
      <c r="G10" s="899" t="str">
        <f>入力シート!AV40</f>
        <v/>
      </c>
      <c r="H10" s="1555" t="str">
        <f>IF(F10=G10,"",IF(F10&gt;G10,入力シート!AW41,""))</f>
        <v/>
      </c>
      <c r="I10" s="1556"/>
    </row>
    <row r="11" spans="1:9" ht="32.25" customHeight="1" x14ac:dyDescent="0.4">
      <c r="B11" s="19">
        <v>3</v>
      </c>
      <c r="C11" s="1569" t="s">
        <v>1061</v>
      </c>
      <c r="D11" s="1564"/>
      <c r="E11" s="1565"/>
      <c r="F11" s="897">
        <f>入力シート!AT54</f>
        <v>1</v>
      </c>
      <c r="G11" s="897" t="str">
        <f>入力シート!AV54</f>
        <v/>
      </c>
      <c r="H11" s="1553" t="str">
        <f>IF(F11=G11,"",IF(F11&gt;G11,入力シート!AW55,""))</f>
        <v/>
      </c>
      <c r="I11" s="1554"/>
    </row>
    <row r="12" spans="1:9" ht="32.25" customHeight="1" x14ac:dyDescent="0.4">
      <c r="B12" s="898">
        <v>4</v>
      </c>
      <c r="C12" s="1563" t="s">
        <v>1062</v>
      </c>
      <c r="D12" s="1564"/>
      <c r="E12" s="1565"/>
      <c r="F12" s="899">
        <f>入力シート!AT75</f>
        <v>1</v>
      </c>
      <c r="G12" s="899" t="str">
        <f>入力シート!AV75</f>
        <v/>
      </c>
      <c r="H12" s="1555" t="str">
        <f>IF(F12=G12,"",IF(F12&gt;G12,入力シート!AW76,""))</f>
        <v/>
      </c>
      <c r="I12" s="1556"/>
    </row>
    <row r="13" spans="1:9" ht="30" customHeight="1" x14ac:dyDescent="0.4">
      <c r="B13" s="19">
        <v>5</v>
      </c>
      <c r="C13" s="1569" t="s">
        <v>20</v>
      </c>
      <c r="D13" s="1564"/>
      <c r="E13" s="1565"/>
      <c r="F13" s="897">
        <f>入力シート!AT100</f>
        <v>0</v>
      </c>
      <c r="G13" s="897" t="str">
        <f>入力シート!AV100</f>
        <v/>
      </c>
      <c r="H13" s="1553" t="str">
        <f>IF(F13=G13,"",IF(F13&gt;G13,入力シート!AW101,""))</f>
        <v/>
      </c>
      <c r="I13" s="1554"/>
    </row>
    <row r="14" spans="1:9" ht="32.25" customHeight="1" x14ac:dyDescent="0.4">
      <c r="B14" s="898">
        <v>6</v>
      </c>
      <c r="C14" s="1563" t="s">
        <v>21</v>
      </c>
      <c r="D14" s="1564"/>
      <c r="E14" s="1565"/>
      <c r="F14" s="899">
        <f>入力シート!AT117</f>
        <v>1</v>
      </c>
      <c r="G14" s="899" t="str">
        <f>入力シート!AV117</f>
        <v/>
      </c>
      <c r="H14" s="1555" t="str">
        <f>IF(F14=G14,"",IF(F14&gt;G14,入力シート!AW118,""))</f>
        <v/>
      </c>
      <c r="I14" s="1556"/>
    </row>
    <row r="15" spans="1:9" ht="32.25" customHeight="1" x14ac:dyDescent="0.4">
      <c r="B15" s="19">
        <v>7</v>
      </c>
      <c r="C15" s="1569" t="s">
        <v>801</v>
      </c>
      <c r="D15" s="1564"/>
      <c r="E15" s="1565"/>
      <c r="F15" s="897">
        <f>入力シート!AT132</f>
        <v>1</v>
      </c>
      <c r="G15" s="897" t="str">
        <f>入力シート!AV132</f>
        <v/>
      </c>
      <c r="H15" s="1553" t="str">
        <f>IF(F15=G15,"",IF(F15&gt;G15,入力シート!AW133,""))</f>
        <v/>
      </c>
      <c r="I15" s="1554"/>
    </row>
    <row r="16" spans="1:9" ht="32.25" customHeight="1" x14ac:dyDescent="0.4">
      <c r="B16" s="898">
        <v>8</v>
      </c>
      <c r="C16" s="1563" t="s">
        <v>1063</v>
      </c>
      <c r="D16" s="1564"/>
      <c r="E16" s="1565"/>
      <c r="F16" s="899">
        <f>入力シート!AT145</f>
        <v>1</v>
      </c>
      <c r="G16" s="899" t="str">
        <f>入力シート!AV145</f>
        <v/>
      </c>
      <c r="H16" s="1555" t="str">
        <f>IF(F16=G16,"",IF(F16&gt;G16,入力シート!AW146,""))</f>
        <v/>
      </c>
      <c r="I16" s="1556"/>
    </row>
    <row r="17" spans="2:9" ht="32.25" customHeight="1" x14ac:dyDescent="0.4">
      <c r="B17" s="19">
        <v>9</v>
      </c>
      <c r="C17" s="1569" t="s">
        <v>210</v>
      </c>
      <c r="D17" s="1564"/>
      <c r="E17" s="1565"/>
      <c r="F17" s="897">
        <f>入力シート!AT163</f>
        <v>1</v>
      </c>
      <c r="G17" s="897" t="str">
        <f>入力シート!AV163</f>
        <v/>
      </c>
      <c r="H17" s="1553" t="str">
        <f>IF(F17=G17,"",IF(F17&gt;G17,入力シート!AW164,""))</f>
        <v/>
      </c>
      <c r="I17" s="1554"/>
    </row>
    <row r="18" spans="2:9" ht="32.25" customHeight="1" x14ac:dyDescent="0.4">
      <c r="B18" s="898">
        <v>10</v>
      </c>
      <c r="C18" s="1563" t="s">
        <v>211</v>
      </c>
      <c r="D18" s="1564"/>
      <c r="E18" s="1565"/>
      <c r="F18" s="899">
        <f>入力シート!AT186</f>
        <v>1</v>
      </c>
      <c r="G18" s="899" t="str">
        <f>入力シート!AV186</f>
        <v/>
      </c>
      <c r="H18" s="1555" t="str">
        <f>IF(F18=G18,"",IF(F18&gt;G18,入力シート!AW187,""))</f>
        <v/>
      </c>
      <c r="I18" s="1556"/>
    </row>
    <row r="19" spans="2:9" ht="32.25" customHeight="1" x14ac:dyDescent="0.4">
      <c r="B19" s="900">
        <v>11</v>
      </c>
      <c r="C19" s="1572" t="s">
        <v>1064</v>
      </c>
      <c r="D19" s="1573"/>
      <c r="E19" s="1574"/>
      <c r="F19" s="897">
        <f>入力シート!AT202</f>
        <v>1</v>
      </c>
      <c r="G19" s="897" t="str">
        <f>入力シート!AV202</f>
        <v/>
      </c>
      <c r="H19" s="1557" t="str">
        <f>IF(F19=G19,"",IF(F19&gt;G19,入力シート!AW203,""))</f>
        <v/>
      </c>
      <c r="I19" s="1558"/>
    </row>
    <row r="20" spans="2:9" ht="32.25" customHeight="1" x14ac:dyDescent="0.4">
      <c r="B20" s="901">
        <v>12</v>
      </c>
      <c r="C20" s="1575" t="s">
        <v>16</v>
      </c>
      <c r="D20" s="1576"/>
      <c r="E20" s="1577"/>
      <c r="F20" s="902">
        <f>入力シート!AT221</f>
        <v>1</v>
      </c>
      <c r="G20" s="902" t="str">
        <f>入力シート!AV221</f>
        <v/>
      </c>
      <c r="H20" s="1559" t="str">
        <f>IF(F20=G20,"",IF(F20&gt;G20,入力シート!AW222,""))</f>
        <v/>
      </c>
      <c r="I20" s="1560"/>
    </row>
    <row r="21" spans="2:9" ht="22.5" customHeight="1" x14ac:dyDescent="0.4">
      <c r="B21" s="903"/>
      <c r="C21" s="904"/>
      <c r="D21" s="905"/>
      <c r="E21" s="906" t="s">
        <v>1046</v>
      </c>
      <c r="F21" s="914">
        <f>入力シート!AT240</f>
        <v>9</v>
      </c>
      <c r="G21" s="914">
        <f>入力シート!AV240</f>
        <v>0</v>
      </c>
      <c r="H21" s="907"/>
      <c r="I21" s="908"/>
    </row>
    <row r="22" spans="2:9" ht="10.5" customHeight="1" x14ac:dyDescent="0.4">
      <c r="B22" s="909"/>
      <c r="C22" s="909"/>
      <c r="D22" s="910"/>
      <c r="E22" s="911"/>
      <c r="H22" s="912"/>
      <c r="I22" s="913"/>
    </row>
    <row r="23" spans="2:9" ht="27.75" customHeight="1" x14ac:dyDescent="0.4">
      <c r="B23" s="895" t="s">
        <v>261</v>
      </c>
      <c r="C23" s="1578" t="s">
        <v>1068</v>
      </c>
      <c r="D23" s="1579"/>
      <c r="E23" s="1579"/>
      <c r="F23" s="895" t="s">
        <v>1066</v>
      </c>
      <c r="G23" s="895" t="s">
        <v>260</v>
      </c>
      <c r="H23" s="1570" t="s">
        <v>639</v>
      </c>
      <c r="I23" s="1571"/>
    </row>
    <row r="24" spans="2:9" ht="30.75" customHeight="1" x14ac:dyDescent="0.4">
      <c r="B24" s="914">
        <v>13</v>
      </c>
      <c r="C24" s="915" t="str">
        <f>IF(入力シート!$D$244="☑","選択","-")</f>
        <v>-</v>
      </c>
      <c r="D24" s="1596" t="s">
        <v>1044</v>
      </c>
      <c r="E24" s="1597"/>
      <c r="F24" s="914" t="str">
        <f>IF(入力シート!$D$244="☑",入力シート!AT249,"-")</f>
        <v>-</v>
      </c>
      <c r="G24" s="914" t="str">
        <f>IF(入力シート!$D$244="☑",入力シート!AV249,"-")</f>
        <v>-</v>
      </c>
      <c r="H24" s="1551" t="str">
        <f>IF(F24=G24,"",IF(F24&gt;G24,入力シート!AW250,""))</f>
        <v/>
      </c>
      <c r="I24" s="1552"/>
    </row>
    <row r="25" spans="2:9" ht="30.75" customHeight="1" x14ac:dyDescent="0.4">
      <c r="B25" s="916">
        <v>14</v>
      </c>
      <c r="C25" s="917" t="str">
        <f>IF(入力シート!$D$244="☑","選択","-")</f>
        <v>-</v>
      </c>
      <c r="D25" s="1604" t="s">
        <v>1045</v>
      </c>
      <c r="E25" s="1605"/>
      <c r="F25" s="918" t="str">
        <f>IF(入力シート!$D$244="☑",入力シート!AT269,"-")</f>
        <v>-</v>
      </c>
      <c r="G25" s="918" t="str">
        <f>IF(入力シート!$D$244="☑",入力シート!AV269,"-")</f>
        <v>-</v>
      </c>
      <c r="H25" s="1551" t="str">
        <f>IF(F25=G25,"",IF(F25&gt;G25,入力シート!AW270,""))</f>
        <v/>
      </c>
      <c r="I25" s="1552"/>
    </row>
    <row r="26" spans="2:9" ht="30.75" customHeight="1" x14ac:dyDescent="0.4">
      <c r="B26" s="19">
        <v>15</v>
      </c>
      <c r="C26" s="919" t="str">
        <f>IF(入力シート!$G$244="☑","選択","-")</f>
        <v>-</v>
      </c>
      <c r="D26" s="1518" t="s">
        <v>19</v>
      </c>
      <c r="E26" s="1593"/>
      <c r="F26" s="914" t="str">
        <f>IF(入力シート!$G$244="☑",入力シート!AT289,"-")</f>
        <v>-</v>
      </c>
      <c r="G26" s="914" t="str">
        <f>IF(入力シート!$G$244="☑",入力シート!AV289,"-")</f>
        <v>-</v>
      </c>
      <c r="H26" s="1551" t="str">
        <f>IF(F26=G26,"",IF(F26&gt;G26,入力シート!AW290,""))</f>
        <v/>
      </c>
      <c r="I26" s="1552"/>
    </row>
    <row r="27" spans="2:9" ht="30.75" customHeight="1" x14ac:dyDescent="0.4">
      <c r="B27" s="898">
        <v>16</v>
      </c>
      <c r="C27" s="920" t="str">
        <f>IF(入力シート!$G$244="☑","選択","-")</f>
        <v>-</v>
      </c>
      <c r="D27" s="1602" t="s">
        <v>18</v>
      </c>
      <c r="E27" s="1603"/>
      <c r="F27" s="918" t="str">
        <f>IF(入力シート!$G$244="☑",入力シート!AT312,"-")</f>
        <v>-</v>
      </c>
      <c r="G27" s="918" t="str">
        <f>IF(入力シート!$G$244="☑",入力シート!AV312,"-")</f>
        <v>-</v>
      </c>
      <c r="H27" s="1551" t="str">
        <f>IF(F27=G27,"",IF(F27&gt;G27,入力シート!AW313,""))</f>
        <v/>
      </c>
      <c r="I27" s="1552"/>
    </row>
    <row r="28" spans="2:9" ht="30.75" customHeight="1" x14ac:dyDescent="0.4">
      <c r="B28" s="19">
        <v>17</v>
      </c>
      <c r="C28" s="919" t="str">
        <f>IF(入力シート!$K$244="☑","選択","-")</f>
        <v>-</v>
      </c>
      <c r="D28" s="1518" t="s">
        <v>1049</v>
      </c>
      <c r="E28" s="1593"/>
      <c r="F28" s="914" t="str">
        <f>IF(入力シート!$K$244="☑",入力シート!AT332,"-")</f>
        <v>-</v>
      </c>
      <c r="G28" s="914" t="str">
        <f>IF(入力シート!$K$244="☑",入力シート!AV332,"-")</f>
        <v>-</v>
      </c>
      <c r="H28" s="1551" t="str">
        <f>IF(F28=G28,"",IF(F28&gt;G28,入力シート!AW333,""))</f>
        <v/>
      </c>
      <c r="I28" s="1552"/>
    </row>
    <row r="29" spans="2:9" ht="30.75" customHeight="1" x14ac:dyDescent="0.4">
      <c r="B29" s="921">
        <v>18</v>
      </c>
      <c r="C29" s="920" t="str">
        <f>IF(入力シート!$K$244="☑","選択","-")</f>
        <v>-</v>
      </c>
      <c r="D29" s="1594" t="s">
        <v>1050</v>
      </c>
      <c r="E29" s="1595"/>
      <c r="F29" s="918" t="str">
        <f>IF(入力シート!$K$244="☑",入力シート!AT354,"-")</f>
        <v>-</v>
      </c>
      <c r="G29" s="918" t="str">
        <f>IF(入力シート!$K$244="☑",入力シート!AV354,"-")</f>
        <v>-</v>
      </c>
      <c r="H29" s="1551" t="str">
        <f>IF(F29=G29,"",IF(F29&gt;G29,入力シート!AW355,""))</f>
        <v/>
      </c>
      <c r="I29" s="1552"/>
    </row>
    <row r="30" spans="2:9" ht="30.75" customHeight="1" x14ac:dyDescent="0.4">
      <c r="B30" s="19">
        <v>19</v>
      </c>
      <c r="C30" s="915" t="str">
        <f>IF(入力シート!$M$244="☑","選択","-")</f>
        <v>-</v>
      </c>
      <c r="D30" s="1518" t="s">
        <v>1051</v>
      </c>
      <c r="E30" s="1593"/>
      <c r="F30" s="914" t="str">
        <f>IF(入力シート!$M$244="☑",入力シート!AT382,"-")</f>
        <v>-</v>
      </c>
      <c r="G30" s="914" t="str">
        <f>IF(入力シート!$M$244="☑",入力シート!AV382,"-")</f>
        <v>-</v>
      </c>
      <c r="H30" s="1600" t="str">
        <f>IF(F30=G30,"",IF(F30&gt;G30,入力シート!AW383,""))</f>
        <v/>
      </c>
      <c r="I30" s="1601"/>
    </row>
    <row r="31" spans="2:9" ht="30.75" customHeight="1" x14ac:dyDescent="0.4">
      <c r="B31" s="921">
        <v>20</v>
      </c>
      <c r="C31" s="917" t="str">
        <f>IF(入力シート!$M$244="☑","選択","-")</f>
        <v>-</v>
      </c>
      <c r="D31" s="1602" t="s">
        <v>1052</v>
      </c>
      <c r="E31" s="1603"/>
      <c r="F31" s="918" t="str">
        <f>IF(入力シート!$M$244="☑",入力シート!AT401,"-")</f>
        <v>-</v>
      </c>
      <c r="G31" s="918" t="str">
        <f>IF(入力シート!$M$244="☑",入力シート!AV401,"-")</f>
        <v>-</v>
      </c>
      <c r="H31" s="1551" t="str">
        <f>IF(F31=G31,"",IF(F31&gt;G31,入力シート!AW402,""))</f>
        <v/>
      </c>
      <c r="I31" s="1552"/>
    </row>
    <row r="32" spans="2:9" ht="30.75" customHeight="1" x14ac:dyDescent="0.4">
      <c r="B32" s="19">
        <v>21</v>
      </c>
      <c r="C32" s="922" t="str">
        <f>IF(入力シート!$D$246="☑","選択","-")</f>
        <v>-</v>
      </c>
      <c r="D32" s="1518" t="s">
        <v>1053</v>
      </c>
      <c r="E32" s="1593"/>
      <c r="F32" s="914" t="str">
        <f>IF(入力シート!$D$246="☑",入力シート!AT420,"-")</f>
        <v>-</v>
      </c>
      <c r="G32" s="914" t="str">
        <f>IF(入力シート!$D$246="☑",入力シート!AV420,"-")</f>
        <v>-</v>
      </c>
      <c r="H32" s="1551" t="str">
        <f>IF(F32=G32,"",IF(F32&gt;G32,入力シート!AW421,""))</f>
        <v/>
      </c>
      <c r="I32" s="1552"/>
    </row>
    <row r="33" spans="2:9" ht="30.75" customHeight="1" x14ac:dyDescent="0.4">
      <c r="B33" s="921">
        <v>22</v>
      </c>
      <c r="C33" s="923" t="str">
        <f>IF(入力シート!$D$246="☑","選択","-")</f>
        <v>-</v>
      </c>
      <c r="D33" s="1594" t="s">
        <v>1054</v>
      </c>
      <c r="E33" s="1595"/>
      <c r="F33" s="918" t="str">
        <f>IF(入力シート!$D$246="☑",入力シート!AT439,"-")</f>
        <v>-</v>
      </c>
      <c r="G33" s="918" t="str">
        <f>IF(入力シート!$D$246="☑",入力シート!AV439,"-")</f>
        <v>-</v>
      </c>
      <c r="H33" s="1551" t="str">
        <f>IF(F33=G33,"",IF(F33&gt;G33,入力シート!AW440,""))</f>
        <v/>
      </c>
      <c r="I33" s="1552"/>
    </row>
    <row r="34" spans="2:9" ht="30.75" customHeight="1" x14ac:dyDescent="0.4">
      <c r="B34" s="19">
        <v>23</v>
      </c>
      <c r="C34" s="922" t="str">
        <f>IF(入力シート!$G$246="☑","選択","-")</f>
        <v>-</v>
      </c>
      <c r="D34" s="1518" t="s">
        <v>1055</v>
      </c>
      <c r="E34" s="1593"/>
      <c r="F34" s="914" t="str">
        <f>IF(入力シート!$G$246="☑",入力シート!AT456,"-")</f>
        <v>-</v>
      </c>
      <c r="G34" s="914" t="str">
        <f>IF(入力シート!$G$246="☑",入力シート!AV456,"-")</f>
        <v>-</v>
      </c>
      <c r="H34" s="1551" t="str">
        <f>IF(F34=G34,"",IF(F34&gt;G34,入力シート!AW457,""))</f>
        <v/>
      </c>
      <c r="I34" s="1552"/>
    </row>
    <row r="35" spans="2:9" ht="30.75" customHeight="1" x14ac:dyDescent="0.4">
      <c r="B35" s="921">
        <v>24</v>
      </c>
      <c r="C35" s="924" t="str">
        <f>IF(入力シート!$G$246="☑","選択","-")</f>
        <v>-</v>
      </c>
      <c r="D35" s="1594" t="s">
        <v>1056</v>
      </c>
      <c r="E35" s="1595"/>
      <c r="F35" s="901" t="str">
        <f>IF(入力シート!$G$246="☑",入力シート!AT475,"-")</f>
        <v>-</v>
      </c>
      <c r="G35" s="901" t="str">
        <f>IF(入力シート!$G$246="☑",入力シート!AV475,"-")</f>
        <v>-</v>
      </c>
      <c r="H35" s="1551" t="str">
        <f>IF(F35=G35,"",IF(F35&gt;G35,入力シート!AW476,""))</f>
        <v/>
      </c>
      <c r="I35" s="1552"/>
    </row>
    <row r="36" spans="2:9" ht="30.75" customHeight="1" x14ac:dyDescent="0.4">
      <c r="B36" s="19">
        <v>25</v>
      </c>
      <c r="C36" s="922" t="str">
        <f>IF(入力シート!$K$246="☑","選択","-")</f>
        <v>-</v>
      </c>
      <c r="D36" s="1518" t="s">
        <v>1057</v>
      </c>
      <c r="E36" s="1593"/>
      <c r="F36" s="914" t="str">
        <f>IF(入力シート!$K$246="☑",入力シート!AT492,"-")</f>
        <v>-</v>
      </c>
      <c r="G36" s="914" t="str">
        <f>IF(入力シート!$K$246="☑",入力シート!AV492,"-")</f>
        <v>-</v>
      </c>
      <c r="H36" s="1551" t="str">
        <f>IF(F36=G36,"",IF(F36&gt;G36,入力シート!AW493,""))</f>
        <v/>
      </c>
      <c r="I36" s="1552"/>
    </row>
    <row r="37" spans="2:9" ht="30.75" customHeight="1" x14ac:dyDescent="0.4">
      <c r="B37" s="921">
        <v>26</v>
      </c>
      <c r="C37" s="924" t="str">
        <f>IF(入力シート!$K$246="☑","選択","-")</f>
        <v>-</v>
      </c>
      <c r="D37" s="1598" t="s">
        <v>1058</v>
      </c>
      <c r="E37" s="1599"/>
      <c r="F37" s="901" t="str">
        <f>IF(入力シート!$K$246="☑",入力シート!AT511,"-")</f>
        <v>-</v>
      </c>
      <c r="G37" s="901" t="str">
        <f>IF(入力シート!$K$246="☑",入力シート!AV511,"-")</f>
        <v>-</v>
      </c>
      <c r="H37" s="1551" t="str">
        <f>IF(F37=G37,"",IF(F37&gt;G37,入力シート!AW512,""))</f>
        <v/>
      </c>
      <c r="I37" s="1552"/>
    </row>
    <row r="38" spans="2:9" ht="22.5" customHeight="1" thickBot="1" x14ac:dyDescent="0.45">
      <c r="B38" s="903"/>
      <c r="C38" s="904"/>
      <c r="D38" s="905"/>
      <c r="E38" s="906" t="s">
        <v>1048</v>
      </c>
      <c r="F38" s="925">
        <f>入力シート!AT527</f>
        <v>0</v>
      </c>
      <c r="G38" s="925">
        <f>入力シート!AV527</f>
        <v>0</v>
      </c>
      <c r="H38" s="907"/>
      <c r="I38" s="908"/>
    </row>
    <row r="39" spans="2:9" ht="30" customHeight="1" thickBot="1" x14ac:dyDescent="0.35">
      <c r="B39" s="926"/>
      <c r="C39" s="927"/>
      <c r="D39" s="927"/>
      <c r="E39" s="906" t="s">
        <v>220</v>
      </c>
      <c r="F39" s="928">
        <f>入力シート!AT529</f>
        <v>9</v>
      </c>
      <c r="G39" s="928" t="str">
        <f>入力シート!AV529</f>
        <v/>
      </c>
      <c r="H39" s="929"/>
    </row>
    <row r="40" spans="2:9" ht="18" customHeight="1" x14ac:dyDescent="0.25">
      <c r="B40" s="5" t="s">
        <v>720</v>
      </c>
      <c r="H40" s="930"/>
      <c r="I40" s="930" t="str">
        <f>E3</f>
        <v/>
      </c>
    </row>
    <row r="41" spans="2:9" x14ac:dyDescent="0.25">
      <c r="B41" s="1580"/>
      <c r="C41" s="1581"/>
      <c r="D41" s="1582"/>
      <c r="E41" s="1582"/>
      <c r="F41" s="1582"/>
      <c r="G41" s="1582"/>
      <c r="H41" s="1582"/>
      <c r="I41" s="1583"/>
    </row>
    <row r="42" spans="2:9" x14ac:dyDescent="0.25">
      <c r="B42" s="1584"/>
      <c r="C42" s="1585"/>
      <c r="D42" s="1585"/>
      <c r="E42" s="1585"/>
      <c r="F42" s="1585"/>
      <c r="G42" s="1585"/>
      <c r="H42" s="1585"/>
      <c r="I42" s="1586"/>
    </row>
    <row r="43" spans="2:9" x14ac:dyDescent="0.25">
      <c r="B43" s="1587"/>
      <c r="C43" s="1588"/>
      <c r="D43" s="1588"/>
      <c r="E43" s="1588"/>
      <c r="F43" s="1588"/>
      <c r="G43" s="1588"/>
      <c r="H43" s="1588"/>
      <c r="I43" s="1589"/>
    </row>
  </sheetData>
  <mergeCells count="62">
    <mergeCell ref="D30:E30"/>
    <mergeCell ref="H30:I30"/>
    <mergeCell ref="D31:E31"/>
    <mergeCell ref="H31:I31"/>
    <mergeCell ref="D25:E25"/>
    <mergeCell ref="D26:E26"/>
    <mergeCell ref="D27:E27"/>
    <mergeCell ref="H25:I25"/>
    <mergeCell ref="H26:I26"/>
    <mergeCell ref="H27:I27"/>
    <mergeCell ref="D35:E35"/>
    <mergeCell ref="H35:I35"/>
    <mergeCell ref="D36:E36"/>
    <mergeCell ref="H36:I36"/>
    <mergeCell ref="D37:E37"/>
    <mergeCell ref="H37:I37"/>
    <mergeCell ref="B41:I43"/>
    <mergeCell ref="H13:I13"/>
    <mergeCell ref="H14:I14"/>
    <mergeCell ref="B3:D3"/>
    <mergeCell ref="B4:D4"/>
    <mergeCell ref="B6:D6"/>
    <mergeCell ref="D28:E28"/>
    <mergeCell ref="D29:E29"/>
    <mergeCell ref="H11:I11"/>
    <mergeCell ref="D32:E32"/>
    <mergeCell ref="H32:I32"/>
    <mergeCell ref="D33:E33"/>
    <mergeCell ref="H33:I33"/>
    <mergeCell ref="D34:E34"/>
    <mergeCell ref="H34:I34"/>
    <mergeCell ref="D24:E24"/>
    <mergeCell ref="C13:E13"/>
    <mergeCell ref="H12:I12"/>
    <mergeCell ref="H8:I8"/>
    <mergeCell ref="H28:I28"/>
    <mergeCell ref="H29:I29"/>
    <mergeCell ref="C14:E14"/>
    <mergeCell ref="C15:E15"/>
    <mergeCell ref="C17:E17"/>
    <mergeCell ref="C18:E18"/>
    <mergeCell ref="C19:E19"/>
    <mergeCell ref="C20:E20"/>
    <mergeCell ref="C8:E8"/>
    <mergeCell ref="C23:E23"/>
    <mergeCell ref="H23:I23"/>
    <mergeCell ref="B5:D5"/>
    <mergeCell ref="B1:I1"/>
    <mergeCell ref="H24:I24"/>
    <mergeCell ref="H15:I15"/>
    <mergeCell ref="H16:I16"/>
    <mergeCell ref="H17:I17"/>
    <mergeCell ref="H18:I18"/>
    <mergeCell ref="H19:I19"/>
    <mergeCell ref="H20:I20"/>
    <mergeCell ref="H9:I9"/>
    <mergeCell ref="H10:I10"/>
    <mergeCell ref="C16:E16"/>
    <mergeCell ref="C9:E9"/>
    <mergeCell ref="C10:E10"/>
    <mergeCell ref="C11:E11"/>
    <mergeCell ref="C12:E12"/>
  </mergeCells>
  <phoneticPr fontId="4"/>
  <conditionalFormatting sqref="I5">
    <cfRule type="expression" dxfId="0" priority="1">
      <formula>$I$5="認定"</formula>
    </cfRule>
  </conditionalFormatting>
  <pageMargins left="0.15748031496062992" right="0.15748031496062992" top="0" bottom="0.19685039370078741" header="0.31496062992125984" footer="0.31496062992125984"/>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D4E-7D06-40E7-99BC-53F16A06353D}">
  <sheetPr>
    <tabColor theme="3"/>
  </sheetPr>
  <dimension ref="A2:E163"/>
  <sheetViews>
    <sheetView view="pageBreakPreview" zoomScale="85" zoomScaleNormal="100" zoomScaleSheetLayoutView="85" workbookViewId="0"/>
  </sheetViews>
  <sheetFormatPr defaultRowHeight="18.75" x14ac:dyDescent="0.4"/>
  <sheetData>
    <row r="2" spans="1:1" x14ac:dyDescent="0.4">
      <c r="A2" s="41" t="s">
        <v>640</v>
      </c>
    </row>
    <row r="4" spans="1:1" x14ac:dyDescent="0.4">
      <c r="A4" t="s">
        <v>641</v>
      </c>
    </row>
    <row r="5" spans="1:1" x14ac:dyDescent="0.4">
      <c r="A5" s="42" t="s">
        <v>642</v>
      </c>
    </row>
    <row r="6" spans="1:1" x14ac:dyDescent="0.4">
      <c r="A6" s="42" t="s">
        <v>643</v>
      </c>
    </row>
    <row r="7" spans="1:1" x14ac:dyDescent="0.4">
      <c r="A7" s="42" t="s">
        <v>644</v>
      </c>
    </row>
    <row r="8" spans="1:1" x14ac:dyDescent="0.4">
      <c r="A8" s="42" t="s">
        <v>706</v>
      </c>
    </row>
    <row r="9" spans="1:1" x14ac:dyDescent="0.4">
      <c r="A9" s="42" t="s">
        <v>645</v>
      </c>
    </row>
    <row r="10" spans="1:1" x14ac:dyDescent="0.4">
      <c r="A10" s="42"/>
    </row>
    <row r="11" spans="1:1" x14ac:dyDescent="0.4">
      <c r="A11" s="42" t="s">
        <v>646</v>
      </c>
    </row>
    <row r="12" spans="1:1" x14ac:dyDescent="0.4">
      <c r="A12" s="42" t="s">
        <v>647</v>
      </c>
    </row>
    <row r="13" spans="1:1" x14ac:dyDescent="0.4">
      <c r="A13" s="42"/>
    </row>
    <row r="14" spans="1:1" x14ac:dyDescent="0.4">
      <c r="A14" s="42" t="s">
        <v>648</v>
      </c>
    </row>
    <row r="15" spans="1:1" x14ac:dyDescent="0.4">
      <c r="A15" s="42" t="s">
        <v>649</v>
      </c>
    </row>
    <row r="17" spans="1:1" x14ac:dyDescent="0.4">
      <c r="A17" t="s">
        <v>650</v>
      </c>
    </row>
    <row r="18" spans="1:1" ht="25.5" x14ac:dyDescent="0.5">
      <c r="A18" s="186" t="s">
        <v>651</v>
      </c>
    </row>
    <row r="20" spans="1:1" x14ac:dyDescent="0.4">
      <c r="A20" s="43" t="s">
        <v>652</v>
      </c>
    </row>
    <row r="32" spans="1:1" x14ac:dyDescent="0.4">
      <c r="A32" t="s">
        <v>653</v>
      </c>
    </row>
    <row r="34" spans="1:1" x14ac:dyDescent="0.4">
      <c r="A34" t="s">
        <v>654</v>
      </c>
    </row>
    <row r="36" spans="1:1" x14ac:dyDescent="0.4">
      <c r="A36" s="43" t="s">
        <v>655</v>
      </c>
    </row>
    <row r="52" spans="1:1" x14ac:dyDescent="0.4">
      <c r="A52" t="s">
        <v>707</v>
      </c>
    </row>
    <row r="53" spans="1:1" x14ac:dyDescent="0.4">
      <c r="A53" t="s">
        <v>656</v>
      </c>
    </row>
    <row r="54" spans="1:1" x14ac:dyDescent="0.4">
      <c r="A54" t="s">
        <v>657</v>
      </c>
    </row>
    <row r="58" spans="1:1" x14ac:dyDescent="0.4">
      <c r="A58" s="43" t="s">
        <v>857</v>
      </c>
    </row>
    <row r="71" spans="1:1" x14ac:dyDescent="0.4">
      <c r="A71" t="s">
        <v>858</v>
      </c>
    </row>
    <row r="72" spans="1:1" x14ac:dyDescent="0.4">
      <c r="A72" t="s">
        <v>861</v>
      </c>
    </row>
    <row r="73" spans="1:1" x14ac:dyDescent="0.4">
      <c r="A73" t="s">
        <v>859</v>
      </c>
    </row>
    <row r="74" spans="1:1" x14ac:dyDescent="0.4">
      <c r="A74" s="1002" t="s">
        <v>1094</v>
      </c>
    </row>
    <row r="75" spans="1:1" x14ac:dyDescent="0.4">
      <c r="A75" s="1002" t="s">
        <v>1093</v>
      </c>
    </row>
    <row r="77" spans="1:1" x14ac:dyDescent="0.4">
      <c r="A77" s="43" t="s">
        <v>658</v>
      </c>
    </row>
    <row r="78" spans="1:1" x14ac:dyDescent="0.4">
      <c r="A78" t="s">
        <v>659</v>
      </c>
    </row>
    <row r="79" spans="1:1" x14ac:dyDescent="0.4">
      <c r="A79" s="185" t="s">
        <v>726</v>
      </c>
    </row>
    <row r="81" spans="1:5" x14ac:dyDescent="0.4">
      <c r="E81" t="s">
        <v>660</v>
      </c>
    </row>
    <row r="82" spans="1:5" x14ac:dyDescent="0.4">
      <c r="E82" t="s">
        <v>661</v>
      </c>
    </row>
    <row r="85" spans="1:5" ht="33" customHeight="1" x14ac:dyDescent="0.5">
      <c r="A85" s="186" t="s">
        <v>662</v>
      </c>
    </row>
    <row r="86" spans="1:5" x14ac:dyDescent="0.4">
      <c r="A86" s="42" t="s">
        <v>663</v>
      </c>
    </row>
    <row r="87" spans="1:5" x14ac:dyDescent="0.4">
      <c r="A87" s="42" t="s">
        <v>664</v>
      </c>
    </row>
    <row r="88" spans="1:5" x14ac:dyDescent="0.4">
      <c r="A88" s="42"/>
    </row>
    <row r="89" spans="1:5" x14ac:dyDescent="0.4">
      <c r="A89" s="42"/>
    </row>
    <row r="90" spans="1:5" x14ac:dyDescent="0.4">
      <c r="A90" s="42"/>
    </row>
    <row r="91" spans="1:5" x14ac:dyDescent="0.4">
      <c r="A91" s="42"/>
    </row>
    <row r="92" spans="1:5" x14ac:dyDescent="0.4">
      <c r="A92" s="43" t="s">
        <v>665</v>
      </c>
    </row>
    <row r="93" spans="1:5" x14ac:dyDescent="0.4">
      <c r="A93" s="42" t="s">
        <v>666</v>
      </c>
    </row>
    <row r="94" spans="1:5" x14ac:dyDescent="0.4">
      <c r="A94" s="42" t="s">
        <v>667</v>
      </c>
    </row>
    <row r="95" spans="1:5" ht="21" customHeight="1" x14ac:dyDescent="0.4">
      <c r="A95" s="42"/>
    </row>
    <row r="107" spans="1:1" x14ac:dyDescent="0.4">
      <c r="A107" t="s">
        <v>668</v>
      </c>
    </row>
    <row r="108" spans="1:1" x14ac:dyDescent="0.4">
      <c r="A108" t="s">
        <v>669</v>
      </c>
    </row>
    <row r="110" spans="1:1" x14ac:dyDescent="0.4">
      <c r="A110" s="43" t="s">
        <v>670</v>
      </c>
    </row>
    <row r="118" spans="1:5" x14ac:dyDescent="0.4">
      <c r="A118" t="s">
        <v>671</v>
      </c>
    </row>
    <row r="119" spans="1:5" x14ac:dyDescent="0.4">
      <c r="A119" t="s">
        <v>672</v>
      </c>
    </row>
    <row r="120" spans="1:5" x14ac:dyDescent="0.4">
      <c r="A120" t="s">
        <v>673</v>
      </c>
    </row>
    <row r="122" spans="1:5" x14ac:dyDescent="0.4">
      <c r="A122" s="43" t="s">
        <v>674</v>
      </c>
    </row>
    <row r="124" spans="1:5" x14ac:dyDescent="0.4">
      <c r="E124" t="s">
        <v>660</v>
      </c>
    </row>
    <row r="125" spans="1:5" x14ac:dyDescent="0.4">
      <c r="E125" t="s">
        <v>661</v>
      </c>
    </row>
    <row r="129" spans="1:2" x14ac:dyDescent="0.4">
      <c r="A129" s="43" t="s">
        <v>708</v>
      </c>
    </row>
    <row r="130" spans="1:2" x14ac:dyDescent="0.4">
      <c r="B130" t="s">
        <v>709</v>
      </c>
    </row>
    <row r="131" spans="1:2" x14ac:dyDescent="0.4">
      <c r="B131" t="s">
        <v>710</v>
      </c>
    </row>
    <row r="132" spans="1:2" x14ac:dyDescent="0.4">
      <c r="B132" t="s">
        <v>711</v>
      </c>
    </row>
    <row r="133" spans="1:2" x14ac:dyDescent="0.4">
      <c r="B133" t="s">
        <v>712</v>
      </c>
    </row>
    <row r="147" spans="1:1" x14ac:dyDescent="0.4">
      <c r="A147" t="s">
        <v>724</v>
      </c>
    </row>
    <row r="148" spans="1:1" x14ac:dyDescent="0.4">
      <c r="A148" t="s">
        <v>727</v>
      </c>
    </row>
    <row r="149" spans="1:1" x14ac:dyDescent="0.4">
      <c r="A149" s="42" t="s">
        <v>723</v>
      </c>
    </row>
    <row r="160" spans="1:1" x14ac:dyDescent="0.4">
      <c r="A160" t="s">
        <v>1103</v>
      </c>
    </row>
    <row r="161" spans="1:2" x14ac:dyDescent="0.4">
      <c r="A161" s="1005" t="s">
        <v>1096</v>
      </c>
      <c r="B161" t="s">
        <v>1099</v>
      </c>
    </row>
    <row r="162" spans="1:2" x14ac:dyDescent="0.4">
      <c r="A162" s="1005" t="s">
        <v>1097</v>
      </c>
      <c r="B162" t="s">
        <v>1098</v>
      </c>
    </row>
    <row r="163" spans="1:2" x14ac:dyDescent="0.4">
      <c r="A163" s="1005"/>
    </row>
  </sheetData>
  <phoneticPr fontId="4"/>
  <pageMargins left="0.25" right="0.25" top="0.75" bottom="0.75" header="0.3" footer="0.3"/>
  <pageSetup paperSize="9" scale="85" orientation="portrait" r:id="rId1"/>
  <rowBreaks count="4" manualBreakCount="4">
    <brk id="16" max="9" man="1"/>
    <brk id="56" max="9" man="1"/>
    <brk id="84" max="9" man="1"/>
    <brk id="127"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DC4C-1340-43D3-A97E-64B40B3B574B}">
  <dimension ref="A1:B193"/>
  <sheetViews>
    <sheetView topLeftCell="A55" workbookViewId="0">
      <selection activeCell="B61" sqref="B61"/>
    </sheetView>
  </sheetViews>
  <sheetFormatPr defaultRowHeight="18.75" x14ac:dyDescent="0.4"/>
  <cols>
    <col min="5" max="5" width="9.25" customWidth="1"/>
  </cols>
  <sheetData>
    <row r="1" spans="1:2" x14ac:dyDescent="0.4">
      <c r="A1" s="3" t="s">
        <v>27</v>
      </c>
      <c r="B1" s="1" t="s">
        <v>675</v>
      </c>
    </row>
    <row r="2" spans="1:2" x14ac:dyDescent="0.4">
      <c r="B2" s="1" t="s">
        <v>12</v>
      </c>
    </row>
    <row r="4" spans="1:2" x14ac:dyDescent="0.4">
      <c r="A4" s="3" t="s">
        <v>28</v>
      </c>
      <c r="B4" s="1" t="s">
        <v>675</v>
      </c>
    </row>
    <row r="5" spans="1:2" x14ac:dyDescent="0.4">
      <c r="B5" s="1" t="s">
        <v>12</v>
      </c>
    </row>
    <row r="7" spans="1:2" x14ac:dyDescent="0.4">
      <c r="A7" s="3" t="s">
        <v>6</v>
      </c>
      <c r="B7" s="2" t="s">
        <v>676</v>
      </c>
    </row>
    <row r="8" spans="1:2" x14ac:dyDescent="0.4">
      <c r="B8" s="1" t="s">
        <v>40</v>
      </c>
    </row>
    <row r="9" spans="1:2" x14ac:dyDescent="0.4">
      <c r="B9" s="1" t="s">
        <v>677</v>
      </c>
    </row>
    <row r="10" spans="1:2" x14ac:dyDescent="0.4">
      <c r="B10" s="1" t="s">
        <v>678</v>
      </c>
    </row>
    <row r="11" spans="1:2" x14ac:dyDescent="0.4">
      <c r="B11" s="1"/>
    </row>
    <row r="12" spans="1:2" x14ac:dyDescent="0.4">
      <c r="B12" s="1" t="s">
        <v>679</v>
      </c>
    </row>
    <row r="13" spans="1:2" x14ac:dyDescent="0.4">
      <c r="B13" s="1" t="s">
        <v>680</v>
      </c>
    </row>
    <row r="14" spans="1:2" x14ac:dyDescent="0.4">
      <c r="B14" s="1" t="s">
        <v>681</v>
      </c>
    </row>
    <row r="15" spans="1:2" x14ac:dyDescent="0.4">
      <c r="B15" s="1" t="s">
        <v>682</v>
      </c>
    </row>
    <row r="16" spans="1:2" x14ac:dyDescent="0.4">
      <c r="B16" s="1" t="s">
        <v>683</v>
      </c>
    </row>
    <row r="17" spans="1:2" x14ac:dyDescent="0.4">
      <c r="B17" s="1"/>
    </row>
    <row r="19" spans="1:2" x14ac:dyDescent="0.4">
      <c r="A19" s="4" t="s">
        <v>29</v>
      </c>
      <c r="B19" s="1" t="s">
        <v>680</v>
      </c>
    </row>
    <row r="20" spans="1:2" x14ac:dyDescent="0.4">
      <c r="B20" s="1" t="s">
        <v>41</v>
      </c>
    </row>
    <row r="21" spans="1:2" x14ac:dyDescent="0.4">
      <c r="B21" s="1" t="s">
        <v>677</v>
      </c>
    </row>
    <row r="22" spans="1:2" x14ac:dyDescent="0.4">
      <c r="B22" s="1" t="s">
        <v>684</v>
      </c>
    </row>
    <row r="23" spans="1:2" x14ac:dyDescent="0.4">
      <c r="B23" s="1" t="s">
        <v>12</v>
      </c>
    </row>
    <row r="24" spans="1:2" x14ac:dyDescent="0.4">
      <c r="B24" s="1" t="s">
        <v>679</v>
      </c>
    </row>
    <row r="25" spans="1:2" x14ac:dyDescent="0.4">
      <c r="B25" s="1" t="s">
        <v>680</v>
      </c>
    </row>
    <row r="26" spans="1:2" x14ac:dyDescent="0.4">
      <c r="B26" s="1" t="s">
        <v>678</v>
      </c>
    </row>
    <row r="27" spans="1:2" x14ac:dyDescent="0.4">
      <c r="B27" s="1" t="s">
        <v>43</v>
      </c>
    </row>
    <row r="28" spans="1:2" x14ac:dyDescent="0.4">
      <c r="B28" s="1"/>
    </row>
    <row r="30" spans="1:2" x14ac:dyDescent="0.4">
      <c r="A30" s="4" t="s">
        <v>7</v>
      </c>
      <c r="B30" s="1" t="s">
        <v>685</v>
      </c>
    </row>
    <row r="31" spans="1:2" x14ac:dyDescent="0.4">
      <c r="B31" s="1" t="s">
        <v>686</v>
      </c>
    </row>
    <row r="32" spans="1:2" x14ac:dyDescent="0.4">
      <c r="B32" s="1" t="s">
        <v>12</v>
      </c>
    </row>
    <row r="33" spans="1:2" x14ac:dyDescent="0.4">
      <c r="A33" s="3" t="s">
        <v>30</v>
      </c>
      <c r="B33" s="1" t="s">
        <v>678</v>
      </c>
    </row>
    <row r="34" spans="1:2" x14ac:dyDescent="0.4">
      <c r="B34" s="1" t="s">
        <v>12</v>
      </c>
    </row>
    <row r="35" spans="1:2" x14ac:dyDescent="0.4">
      <c r="B35" s="1" t="s">
        <v>679</v>
      </c>
    </row>
    <row r="36" spans="1:2" x14ac:dyDescent="0.4">
      <c r="B36" s="1" t="s">
        <v>680</v>
      </c>
    </row>
    <row r="37" spans="1:2" x14ac:dyDescent="0.4">
      <c r="B37" s="1" t="s">
        <v>681</v>
      </c>
    </row>
    <row r="38" spans="1:2" x14ac:dyDescent="0.4">
      <c r="B38" s="1" t="s">
        <v>682</v>
      </c>
    </row>
    <row r="39" spans="1:2" x14ac:dyDescent="0.4">
      <c r="B39" s="1"/>
    </row>
    <row r="41" spans="1:2" x14ac:dyDescent="0.4">
      <c r="A41" s="3" t="s">
        <v>8</v>
      </c>
      <c r="B41" s="1" t="s">
        <v>39</v>
      </c>
    </row>
    <row r="42" spans="1:2" x14ac:dyDescent="0.4">
      <c r="B42" s="1" t="s">
        <v>678</v>
      </c>
    </row>
    <row r="43" spans="1:2" x14ac:dyDescent="0.4">
      <c r="B43" s="1" t="s">
        <v>12</v>
      </c>
    </row>
    <row r="44" spans="1:2" x14ac:dyDescent="0.4">
      <c r="B44" s="1" t="s">
        <v>679</v>
      </c>
    </row>
    <row r="45" spans="1:2" x14ac:dyDescent="0.4">
      <c r="B45" s="1" t="s">
        <v>680</v>
      </c>
    </row>
    <row r="46" spans="1:2" x14ac:dyDescent="0.4">
      <c r="B46" s="1" t="s">
        <v>39</v>
      </c>
    </row>
    <row r="47" spans="1:2" x14ac:dyDescent="0.4">
      <c r="B47" s="1" t="s">
        <v>12</v>
      </c>
    </row>
    <row r="48" spans="1:2" x14ac:dyDescent="0.4">
      <c r="B48" s="1" t="s">
        <v>687</v>
      </c>
    </row>
    <row r="49" spans="1:2" x14ac:dyDescent="0.4">
      <c r="B49" s="1" t="s">
        <v>688</v>
      </c>
    </row>
    <row r="50" spans="1:2" x14ac:dyDescent="0.4">
      <c r="B50" s="1" t="s">
        <v>689</v>
      </c>
    </row>
    <row r="51" spans="1:2" x14ac:dyDescent="0.4">
      <c r="B51" s="1"/>
    </row>
    <row r="52" spans="1:2" x14ac:dyDescent="0.4">
      <c r="B52" s="1" t="s">
        <v>690</v>
      </c>
    </row>
    <row r="53" spans="1:2" x14ac:dyDescent="0.4">
      <c r="B53" s="1"/>
    </row>
    <row r="55" spans="1:2" x14ac:dyDescent="0.4">
      <c r="A55" s="3" t="s">
        <v>9</v>
      </c>
      <c r="B55" s="1" t="s">
        <v>48</v>
      </c>
    </row>
    <row r="56" spans="1:2" x14ac:dyDescent="0.4">
      <c r="B56" s="1" t="s">
        <v>678</v>
      </c>
    </row>
    <row r="57" spans="1:2" x14ac:dyDescent="0.4">
      <c r="B57" s="1" t="s">
        <v>12</v>
      </c>
    </row>
    <row r="58" spans="1:2" x14ac:dyDescent="0.4">
      <c r="B58" s="1" t="s">
        <v>679</v>
      </c>
    </row>
    <row r="59" spans="1:2" x14ac:dyDescent="0.4">
      <c r="B59" s="1" t="s">
        <v>680</v>
      </c>
    </row>
    <row r="60" spans="1:2" x14ac:dyDescent="0.4">
      <c r="B60" s="933" t="s">
        <v>1091</v>
      </c>
    </row>
    <row r="61" spans="1:2" x14ac:dyDescent="0.4">
      <c r="B61" s="1"/>
    </row>
    <row r="62" spans="1:2" x14ac:dyDescent="0.4">
      <c r="B62" s="1" t="s">
        <v>687</v>
      </c>
    </row>
    <row r="63" spans="1:2" x14ac:dyDescent="0.4">
      <c r="B63" s="1" t="s">
        <v>688</v>
      </c>
    </row>
    <row r="64" spans="1:2" x14ac:dyDescent="0.4">
      <c r="B64" s="1" t="s">
        <v>689</v>
      </c>
    </row>
    <row r="65" spans="1:2" x14ac:dyDescent="0.4">
      <c r="B65" s="1"/>
    </row>
    <row r="66" spans="1:2" x14ac:dyDescent="0.4">
      <c r="B66" s="1" t="s">
        <v>690</v>
      </c>
    </row>
    <row r="67" spans="1:2" x14ac:dyDescent="0.4">
      <c r="B67" s="1"/>
    </row>
    <row r="69" spans="1:2" x14ac:dyDescent="0.4">
      <c r="A69" s="3" t="s">
        <v>10</v>
      </c>
      <c r="B69" s="1" t="s">
        <v>691</v>
      </c>
    </row>
    <row r="70" spans="1:2" x14ac:dyDescent="0.4">
      <c r="B70" s="1" t="s">
        <v>40</v>
      </c>
    </row>
    <row r="71" spans="1:2" x14ac:dyDescent="0.4">
      <c r="B71" s="1" t="s">
        <v>677</v>
      </c>
    </row>
    <row r="72" spans="1:2" x14ac:dyDescent="0.4">
      <c r="B72" s="1" t="s">
        <v>678</v>
      </c>
    </row>
    <row r="73" spans="1:2" x14ac:dyDescent="0.4">
      <c r="B73" s="1"/>
    </row>
    <row r="74" spans="1:2" x14ac:dyDescent="0.4">
      <c r="B74" s="1" t="s">
        <v>679</v>
      </c>
    </row>
    <row r="75" spans="1:2" x14ac:dyDescent="0.4">
      <c r="B75" s="1" t="s">
        <v>680</v>
      </c>
    </row>
    <row r="76" spans="1:2" x14ac:dyDescent="0.4">
      <c r="B76" s="1" t="s">
        <v>687</v>
      </c>
    </row>
    <row r="77" spans="1:2" x14ac:dyDescent="0.4">
      <c r="B77" s="1" t="s">
        <v>684</v>
      </c>
    </row>
    <row r="78" spans="1:2" x14ac:dyDescent="0.4">
      <c r="B78" s="1" t="s">
        <v>692</v>
      </c>
    </row>
    <row r="79" spans="1:2" x14ac:dyDescent="0.4">
      <c r="B79" s="1"/>
    </row>
    <row r="81" spans="1:2" x14ac:dyDescent="0.4">
      <c r="A81" s="3" t="s">
        <v>11</v>
      </c>
      <c r="B81" s="1" t="s">
        <v>693</v>
      </c>
    </row>
    <row r="82" spans="1:2" x14ac:dyDescent="0.4">
      <c r="B82" s="1" t="s">
        <v>40</v>
      </c>
    </row>
    <row r="83" spans="1:2" x14ac:dyDescent="0.4">
      <c r="B83" s="1" t="s">
        <v>677</v>
      </c>
    </row>
    <row r="84" spans="1:2" x14ac:dyDescent="0.4">
      <c r="B84" s="1" t="s">
        <v>678</v>
      </c>
    </row>
    <row r="85" spans="1:2" x14ac:dyDescent="0.4">
      <c r="B85" s="1" t="s">
        <v>684</v>
      </c>
    </row>
    <row r="86" spans="1:2" x14ac:dyDescent="0.4">
      <c r="B86" s="1"/>
    </row>
    <row r="87" spans="1:2" x14ac:dyDescent="0.4">
      <c r="B87" s="1" t="s">
        <v>679</v>
      </c>
    </row>
    <row r="88" spans="1:2" x14ac:dyDescent="0.4">
      <c r="B88" s="1" t="s">
        <v>680</v>
      </c>
    </row>
    <row r="89" spans="1:2" x14ac:dyDescent="0.4">
      <c r="B89" s="1" t="s">
        <v>687</v>
      </c>
    </row>
    <row r="90" spans="1:2" x14ac:dyDescent="0.4">
      <c r="B90" s="1"/>
    </row>
    <row r="92" spans="1:2" x14ac:dyDescent="0.4">
      <c r="A92" s="3" t="s">
        <v>31</v>
      </c>
      <c r="B92" s="1" t="s">
        <v>694</v>
      </c>
    </row>
    <row r="93" spans="1:2" x14ac:dyDescent="0.4">
      <c r="B93" s="1" t="s">
        <v>677</v>
      </c>
    </row>
    <row r="94" spans="1:2" x14ac:dyDescent="0.4">
      <c r="B94" s="1" t="s">
        <v>678</v>
      </c>
    </row>
    <row r="95" spans="1:2" x14ac:dyDescent="0.4">
      <c r="B95" s="1" t="s">
        <v>12</v>
      </c>
    </row>
    <row r="96" spans="1:2" x14ac:dyDescent="0.4">
      <c r="B96" s="1" t="s">
        <v>679</v>
      </c>
    </row>
    <row r="97" spans="1:2" x14ac:dyDescent="0.4">
      <c r="B97" s="1" t="s">
        <v>680</v>
      </c>
    </row>
    <row r="98" spans="1:2" x14ac:dyDescent="0.4">
      <c r="B98" s="1" t="s">
        <v>687</v>
      </c>
    </row>
    <row r="99" spans="1:2" x14ac:dyDescent="0.4">
      <c r="B99" s="1" t="s">
        <v>695</v>
      </c>
    </row>
    <row r="100" spans="1:2" x14ac:dyDescent="0.4">
      <c r="B100" s="1"/>
    </row>
    <row r="101" spans="1:2" x14ac:dyDescent="0.4">
      <c r="B101" s="1" t="s">
        <v>684</v>
      </c>
    </row>
    <row r="102" spans="1:2" x14ac:dyDescent="0.4">
      <c r="B102" s="1" t="s">
        <v>696</v>
      </c>
    </row>
    <row r="103" spans="1:2" x14ac:dyDescent="0.4">
      <c r="B103" s="1"/>
    </row>
    <row r="105" spans="1:2" x14ac:dyDescent="0.4">
      <c r="A105" s="3" t="s">
        <v>32</v>
      </c>
      <c r="B105" s="1" t="s">
        <v>677</v>
      </c>
    </row>
    <row r="106" spans="1:2" x14ac:dyDescent="0.4">
      <c r="B106" s="1" t="s">
        <v>678</v>
      </c>
    </row>
    <row r="107" spans="1:2" x14ac:dyDescent="0.4">
      <c r="B107" s="1" t="s">
        <v>12</v>
      </c>
    </row>
    <row r="108" spans="1:2" x14ac:dyDescent="0.4">
      <c r="B108" s="1" t="s">
        <v>679</v>
      </c>
    </row>
    <row r="109" spans="1:2" x14ac:dyDescent="0.4">
      <c r="B109" s="1" t="s">
        <v>680</v>
      </c>
    </row>
    <row r="110" spans="1:2" x14ac:dyDescent="0.4">
      <c r="B110" s="1" t="s">
        <v>687</v>
      </c>
    </row>
    <row r="111" spans="1:2" x14ac:dyDescent="0.4">
      <c r="B111" s="1" t="s">
        <v>684</v>
      </c>
    </row>
    <row r="112" spans="1:2" x14ac:dyDescent="0.4">
      <c r="B112" s="1"/>
    </row>
    <row r="114" spans="1:2" x14ac:dyDescent="0.4">
      <c r="A114" s="3" t="s">
        <v>33</v>
      </c>
      <c r="B114" s="1" t="s">
        <v>697</v>
      </c>
    </row>
    <row r="115" spans="1:2" x14ac:dyDescent="0.4">
      <c r="B115" s="1" t="s">
        <v>698</v>
      </c>
    </row>
    <row r="116" spans="1:2" x14ac:dyDescent="0.4">
      <c r="B116" s="1" t="s">
        <v>12</v>
      </c>
    </row>
    <row r="117" spans="1:2" x14ac:dyDescent="0.4">
      <c r="B117" s="1" t="s">
        <v>677</v>
      </c>
    </row>
    <row r="118" spans="1:2" x14ac:dyDescent="0.4">
      <c r="B118" s="1" t="s">
        <v>678</v>
      </c>
    </row>
    <row r="119" spans="1:2" x14ac:dyDescent="0.4">
      <c r="B119" s="1"/>
    </row>
    <row r="120" spans="1:2" x14ac:dyDescent="0.4">
      <c r="B120" s="1" t="s">
        <v>679</v>
      </c>
    </row>
    <row r="121" spans="1:2" x14ac:dyDescent="0.4">
      <c r="B121" s="1" t="s">
        <v>680</v>
      </c>
    </row>
    <row r="122" spans="1:2" x14ac:dyDescent="0.4">
      <c r="B122" s="1" t="s">
        <v>687</v>
      </c>
    </row>
    <row r="123" spans="1:2" x14ac:dyDescent="0.4">
      <c r="B123" s="1" t="s">
        <v>699</v>
      </c>
    </row>
    <row r="124" spans="1:2" x14ac:dyDescent="0.4">
      <c r="B124" s="1" t="s">
        <v>42</v>
      </c>
    </row>
    <row r="125" spans="1:2" x14ac:dyDescent="0.4">
      <c r="B125" s="1"/>
    </row>
    <row r="126" spans="1:2" x14ac:dyDescent="0.4">
      <c r="B126" s="1" t="s">
        <v>696</v>
      </c>
    </row>
    <row r="127" spans="1:2" x14ac:dyDescent="0.4">
      <c r="B127" s="1"/>
    </row>
    <row r="129" spans="1:2" x14ac:dyDescent="0.4">
      <c r="A129" s="3" t="s">
        <v>34</v>
      </c>
      <c r="B129" s="1" t="s">
        <v>700</v>
      </c>
    </row>
    <row r="130" spans="1:2" x14ac:dyDescent="0.4">
      <c r="B130" s="1" t="s">
        <v>677</v>
      </c>
    </row>
    <row r="131" spans="1:2" x14ac:dyDescent="0.4">
      <c r="B131" s="1" t="s">
        <v>678</v>
      </c>
    </row>
    <row r="132" spans="1:2" x14ac:dyDescent="0.4">
      <c r="B132" s="1" t="s">
        <v>12</v>
      </c>
    </row>
    <row r="133" spans="1:2" x14ac:dyDescent="0.4">
      <c r="B133" s="1" t="s">
        <v>679</v>
      </c>
    </row>
    <row r="134" spans="1:2" x14ac:dyDescent="0.4">
      <c r="B134" s="1" t="s">
        <v>680</v>
      </c>
    </row>
    <row r="135" spans="1:2" x14ac:dyDescent="0.4">
      <c r="B135" s="1" t="s">
        <v>687</v>
      </c>
    </row>
    <row r="136" spans="1:2" x14ac:dyDescent="0.4">
      <c r="B136" s="1" t="s">
        <v>42</v>
      </c>
    </row>
    <row r="137" spans="1:2" x14ac:dyDescent="0.4">
      <c r="B137" s="1"/>
    </row>
    <row r="138" spans="1:2" x14ac:dyDescent="0.4">
      <c r="B138" s="1"/>
    </row>
    <row r="139" spans="1:2" x14ac:dyDescent="0.4">
      <c r="A139" s="3" t="s">
        <v>35</v>
      </c>
      <c r="B139" s="1" t="s">
        <v>677</v>
      </c>
    </row>
    <row r="140" spans="1:2" x14ac:dyDescent="0.4">
      <c r="B140" s="1" t="s">
        <v>678</v>
      </c>
    </row>
    <row r="141" spans="1:2" x14ac:dyDescent="0.4">
      <c r="B141" s="1" t="s">
        <v>12</v>
      </c>
    </row>
    <row r="142" spans="1:2" x14ac:dyDescent="0.4">
      <c r="B142" s="1" t="s">
        <v>679</v>
      </c>
    </row>
    <row r="143" spans="1:2" x14ac:dyDescent="0.4">
      <c r="B143" s="1" t="s">
        <v>680</v>
      </c>
    </row>
    <row r="144" spans="1:2" x14ac:dyDescent="0.4">
      <c r="B144" s="1" t="s">
        <v>687</v>
      </c>
    </row>
    <row r="145" spans="1:2" x14ac:dyDescent="0.4">
      <c r="B145" s="1" t="s">
        <v>696</v>
      </c>
    </row>
    <row r="146" spans="1:2" x14ac:dyDescent="0.4">
      <c r="B146" s="1" t="s">
        <v>42</v>
      </c>
    </row>
    <row r="147" spans="1:2" x14ac:dyDescent="0.4">
      <c r="B147" s="1"/>
    </row>
    <row r="148" spans="1:2" x14ac:dyDescent="0.4">
      <c r="B148" s="1"/>
    </row>
    <row r="150" spans="1:2" x14ac:dyDescent="0.4">
      <c r="A150" s="3" t="s">
        <v>36</v>
      </c>
      <c r="B150" s="1" t="s">
        <v>677</v>
      </c>
    </row>
    <row r="151" spans="1:2" x14ac:dyDescent="0.4">
      <c r="B151" s="1" t="s">
        <v>678</v>
      </c>
    </row>
    <row r="152" spans="1:2" x14ac:dyDescent="0.4">
      <c r="B152" s="1" t="s">
        <v>12</v>
      </c>
    </row>
    <row r="153" spans="1:2" x14ac:dyDescent="0.4">
      <c r="B153" s="1" t="s">
        <v>679</v>
      </c>
    </row>
    <row r="154" spans="1:2" x14ac:dyDescent="0.4">
      <c r="B154" s="1" t="s">
        <v>680</v>
      </c>
    </row>
    <row r="155" spans="1:2" x14ac:dyDescent="0.4">
      <c r="B155" s="1" t="s">
        <v>687</v>
      </c>
    </row>
    <row r="156" spans="1:2" x14ac:dyDescent="0.4">
      <c r="B156" s="1" t="s">
        <v>42</v>
      </c>
    </row>
    <row r="157" spans="1:2" x14ac:dyDescent="0.4">
      <c r="B157" s="1"/>
    </row>
    <row r="159" spans="1:2" x14ac:dyDescent="0.4">
      <c r="A159" s="3" t="s">
        <v>37</v>
      </c>
      <c r="B159" s="1"/>
    </row>
    <row r="160" spans="1:2" x14ac:dyDescent="0.4">
      <c r="B160" s="1" t="s">
        <v>678</v>
      </c>
    </row>
    <row r="161" spans="1:2" x14ac:dyDescent="0.4">
      <c r="B161" s="1" t="s">
        <v>12</v>
      </c>
    </row>
    <row r="162" spans="1:2" x14ac:dyDescent="0.4">
      <c r="B162" s="1" t="s">
        <v>679</v>
      </c>
    </row>
    <row r="163" spans="1:2" x14ac:dyDescent="0.4">
      <c r="B163" s="1" t="s">
        <v>680</v>
      </c>
    </row>
    <row r="164" spans="1:2" x14ac:dyDescent="0.4">
      <c r="B164" s="1" t="s">
        <v>687</v>
      </c>
    </row>
    <row r="165" spans="1:2" x14ac:dyDescent="0.4">
      <c r="B165" s="1" t="s">
        <v>677</v>
      </c>
    </row>
    <row r="166" spans="1:2" x14ac:dyDescent="0.4">
      <c r="B166" s="1" t="s">
        <v>688</v>
      </c>
    </row>
    <row r="167" spans="1:2" x14ac:dyDescent="0.4">
      <c r="B167" s="1" t="s">
        <v>40</v>
      </c>
    </row>
    <row r="168" spans="1:2" x14ac:dyDescent="0.4">
      <c r="B168" s="1" t="s">
        <v>43</v>
      </c>
    </row>
    <row r="169" spans="1:2" x14ac:dyDescent="0.4">
      <c r="B169" s="1"/>
    </row>
    <row r="170" spans="1:2" x14ac:dyDescent="0.4">
      <c r="B170" s="1" t="s">
        <v>45</v>
      </c>
    </row>
    <row r="171" spans="1:2" x14ac:dyDescent="0.4">
      <c r="B171" s="1" t="s">
        <v>44</v>
      </c>
    </row>
    <row r="172" spans="1:2" x14ac:dyDescent="0.4">
      <c r="B172" s="1" t="s">
        <v>47</v>
      </c>
    </row>
    <row r="173" spans="1:2" x14ac:dyDescent="0.4">
      <c r="B173" s="1"/>
    </row>
    <row r="174" spans="1:2" x14ac:dyDescent="0.4">
      <c r="B174" s="1"/>
    </row>
    <row r="175" spans="1:2" x14ac:dyDescent="0.4">
      <c r="A175" s="3" t="s">
        <v>38</v>
      </c>
      <c r="B175" s="1" t="s">
        <v>677</v>
      </c>
    </row>
    <row r="176" spans="1:2" x14ac:dyDescent="0.4">
      <c r="B176" s="1" t="s">
        <v>678</v>
      </c>
    </row>
    <row r="177" spans="1:2" x14ac:dyDescent="0.4">
      <c r="B177" s="1" t="s">
        <v>12</v>
      </c>
    </row>
    <row r="178" spans="1:2" x14ac:dyDescent="0.4">
      <c r="B178" s="1" t="s">
        <v>679</v>
      </c>
    </row>
    <row r="179" spans="1:2" x14ac:dyDescent="0.4">
      <c r="B179" s="1" t="s">
        <v>680</v>
      </c>
    </row>
    <row r="180" spans="1:2" x14ac:dyDescent="0.4">
      <c r="B180" s="1" t="s">
        <v>687</v>
      </c>
    </row>
    <row r="181" spans="1:2" x14ac:dyDescent="0.4">
      <c r="B181" s="1" t="s">
        <v>688</v>
      </c>
    </row>
    <row r="182" spans="1:2" x14ac:dyDescent="0.4">
      <c r="B182" s="2" t="s">
        <v>701</v>
      </c>
    </row>
    <row r="183" spans="1:2" x14ac:dyDescent="0.4">
      <c r="B183" s="2" t="s">
        <v>46</v>
      </c>
    </row>
    <row r="185" spans="1:2" x14ac:dyDescent="0.4">
      <c r="B185" t="s">
        <v>702</v>
      </c>
    </row>
    <row r="186" spans="1:2" x14ac:dyDescent="0.4">
      <c r="A186" t="s">
        <v>1067</v>
      </c>
      <c r="B186" s="1" t="s">
        <v>677</v>
      </c>
    </row>
    <row r="187" spans="1:2" x14ac:dyDescent="0.4">
      <c r="B187" s="1" t="s">
        <v>678</v>
      </c>
    </row>
    <row r="188" spans="1:2" x14ac:dyDescent="0.4">
      <c r="B188" s="1" t="s">
        <v>679</v>
      </c>
    </row>
    <row r="189" spans="1:2" x14ac:dyDescent="0.4">
      <c r="B189" s="1" t="s">
        <v>680</v>
      </c>
    </row>
    <row r="190" spans="1:2" x14ac:dyDescent="0.4">
      <c r="B190" s="1" t="s">
        <v>687</v>
      </c>
    </row>
    <row r="191" spans="1:2" x14ac:dyDescent="0.4">
      <c r="B191" s="1" t="s">
        <v>696</v>
      </c>
    </row>
    <row r="192" spans="1:2" x14ac:dyDescent="0.4">
      <c r="B192" s="1" t="s">
        <v>42</v>
      </c>
    </row>
    <row r="193" spans="2:2" x14ac:dyDescent="0.4">
      <c r="B193" s="1" t="s">
        <v>12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入力シート</vt:lpstr>
      <vt:lpstr>データ</vt:lpstr>
      <vt:lpstr>採点基準</vt:lpstr>
      <vt:lpstr>一次採点印刷</vt:lpstr>
      <vt:lpstr>健診・保健指導数値</vt:lpstr>
      <vt:lpstr>業態分類表</vt:lpstr>
      <vt:lpstr>採点印刷</vt:lpstr>
      <vt:lpstr>入力説明</vt:lpstr>
      <vt:lpstr>理由リスト</vt:lpstr>
      <vt:lpstr>一次採点印刷!Print_Area</vt:lpstr>
      <vt:lpstr>健診・保健指導数値!Print_Area</vt:lpstr>
      <vt:lpstr>採点印刷!Print_Area</vt:lpstr>
      <vt:lpstr>採点基準!Print_Area</vt:lpstr>
      <vt:lpstr>入力シート!Print_Area</vt:lpstr>
      <vt:lpstr>入力説明!Print_Area</vt:lpstr>
      <vt:lpstr>業態分類表!Print_Titles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出版健康保険組合</cp:lastModifiedBy>
  <cp:lastPrinted>2025-06-29T13:14:21Z</cp:lastPrinted>
  <dcterms:created xsi:type="dcterms:W3CDTF">2015-06-05T18:17:20Z</dcterms:created>
  <dcterms:modified xsi:type="dcterms:W3CDTF">2025-10-23T01:17:02Z</dcterms:modified>
</cp:coreProperties>
</file>